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25" windowWidth="9570" windowHeight="8925" tabRatio="601" activeTab="0"/>
  </bookViews>
  <sheets>
    <sheet name="1担当課" sheetId="1" r:id="rId1"/>
    <sheet name="2(1)土地利用" sheetId="2" r:id="rId2"/>
    <sheet name="2(2)都市計画用途地域別面積" sheetId="3" r:id="rId3"/>
    <sheet name="3(1)世帯数及び男女別、年齢別人口" sheetId="4" r:id="rId4"/>
    <sheet name="3(2)国籍別外国人人口" sheetId="5" r:id="rId5"/>
    <sheet name="3(3)人口動向" sheetId="6" r:id="rId6"/>
    <sheet name="3(4)各市町間流動人口" sheetId="7" r:id="rId7"/>
    <sheet name="4(1,2)産業" sheetId="8" r:id="rId8"/>
    <sheet name="4(3)産業2" sheetId="9" r:id="rId9"/>
    <sheet name="4(4)農家数及び組織別経営体数" sheetId="10" r:id="rId10"/>
    <sheet name="4(5)商品販売額" sheetId="11" r:id="rId11"/>
    <sheet name="5(1)保育所・幼稚園" sheetId="12" r:id="rId12"/>
    <sheet name="5(2)学校数・児童・生徒数" sheetId="13" r:id="rId13"/>
    <sheet name="6(1)歳入歳出" sheetId="14" r:id="rId14"/>
  </sheets>
  <definedNames>
    <definedName name="_xlnm.Print_Area" localSheetId="2">'2(2)都市計画用途地域別面積'!$A$1:$N$13</definedName>
    <definedName name="_xlnm.Print_Area" localSheetId="3">'3(1)世帯数及び男女別、年齢別人口'!$A$1:$H$16</definedName>
    <definedName name="_xlnm.Print_Area" localSheetId="4">'3(2)国籍別外国人人口'!$A$1:$H$14</definedName>
    <definedName name="_xlnm.Print_Area" localSheetId="5">'3(3)人口動向'!$A$1:$J$43</definedName>
    <definedName name="_xlnm.Print_Area" localSheetId="6">'3(4)各市町間流動人口'!$A$1:$P$32</definedName>
    <definedName name="_xlnm.Print_Area" localSheetId="7">'4(1,2)産業'!$A$1:$W$26</definedName>
    <definedName name="_xlnm.Print_Area" localSheetId="8">'4(3)産業2'!$A$1:$N$27</definedName>
    <definedName name="_xlnm.Print_Area" localSheetId="9">'4(4)農家数及び組織別経営体数'!$A$1:$Q$17</definedName>
    <definedName name="_xlnm.Print_Area" localSheetId="10">'4(5)商品販売額'!$A$1:$J$16</definedName>
    <definedName name="_xlnm.Print_Area" localSheetId="11">'5(1)保育所・幼稚園'!$A$1:$J$53</definedName>
    <definedName name="_xlnm.Print_Area" localSheetId="12">'5(2)学校数・児童・生徒数'!$A$1:$J$14</definedName>
  </definedNames>
  <calcPr fullCalcOnLoad="1"/>
</workbook>
</file>

<file path=xl/sharedStrings.xml><?xml version="1.0" encoding="utf-8"?>
<sst xmlns="http://schemas.openxmlformats.org/spreadsheetml/2006/main" count="748" uniqueCount="410">
  <si>
    <t>岡 崎 市</t>
  </si>
  <si>
    <t>碧 南 市</t>
  </si>
  <si>
    <t>刈 谷 市</t>
  </si>
  <si>
    <t>安 城 市</t>
  </si>
  <si>
    <t>西 尾 市</t>
  </si>
  <si>
    <t>知 立 市</t>
  </si>
  <si>
    <t>高 浜 市</t>
  </si>
  <si>
    <t>幸 田 町</t>
  </si>
  <si>
    <t>※ 数値にはすべて「約」がつく。</t>
  </si>
  <si>
    <t>名古屋市</t>
  </si>
  <si>
    <t>県    外</t>
  </si>
  <si>
    <t>総    数</t>
  </si>
  <si>
    <t>１歳</t>
  </si>
  <si>
    <t>２歳</t>
  </si>
  <si>
    <t>３歳</t>
  </si>
  <si>
    <t>４歳</t>
  </si>
  <si>
    <t>５歳</t>
  </si>
  <si>
    <t>地方譲与税</t>
  </si>
  <si>
    <t>利子割交付金</t>
  </si>
  <si>
    <t>ゴルフ場利用税交付金</t>
  </si>
  <si>
    <t>自動車取得税交付金</t>
  </si>
  <si>
    <t>地方特例交付金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</si>
  <si>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</si>
  <si>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</si>
  <si>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</si>
  <si>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</si>
  <si>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</si>
  <si>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</si>
  <si>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</si>
  <si>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</si>
  <si>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</si>
  <si>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</si>
  <si>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</si>
  <si>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</si>
  <si>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</si>
  <si>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</si>
  <si>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</si>
  <si>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</si>
  <si>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</si>
  <si>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</si>
  <si>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</si>
  <si>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</si>
  <si>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</si>
  <si>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地方交付税</t>
  </si>
  <si>
    <t>県支出金</t>
  </si>
  <si>
    <t>市     （町）     税</t>
  </si>
  <si>
    <t>市     （町）     債</t>
  </si>
  <si>
    <t>歳  入  合  計</t>
  </si>
  <si>
    <t>歳  出  合  計</t>
  </si>
  <si>
    <t>県  内
そ の 他</t>
  </si>
  <si>
    <t>15～64歳</t>
  </si>
  <si>
    <t>安 城 市</t>
  </si>
  <si>
    <t>岡 崎 市</t>
  </si>
  <si>
    <t>(単位：千円）</t>
  </si>
  <si>
    <t>幸 田 町</t>
  </si>
  <si>
    <t>高 浜 市</t>
  </si>
  <si>
    <t>知 立 市</t>
  </si>
  <si>
    <t>碧 南 市</t>
  </si>
  <si>
    <t>刈 谷 市</t>
  </si>
  <si>
    <t>西 尾 市</t>
  </si>
  <si>
    <t>高浜市</t>
  </si>
  <si>
    <t>刈谷市</t>
  </si>
  <si>
    <t>岡崎市</t>
  </si>
  <si>
    <t>西尾市</t>
  </si>
  <si>
    <t>碧 南 市</t>
  </si>
  <si>
    <t>知立市</t>
  </si>
  <si>
    <t xml:space="preserve"> 刈谷市東陽町1丁目1</t>
  </si>
  <si>
    <t>豊田市</t>
  </si>
  <si>
    <t>豊 田 市</t>
  </si>
  <si>
    <t>低層住居専用地域
第一種</t>
  </si>
  <si>
    <t>低層住居専用地域
第二種</t>
  </si>
  <si>
    <t>第一種住居地域</t>
  </si>
  <si>
    <t>配当割交付金</t>
  </si>
  <si>
    <t xml:space="preserve"> 豊田市西町3-60</t>
  </si>
  <si>
    <t>碧南市</t>
  </si>
  <si>
    <t>Ｈ12年</t>
  </si>
  <si>
    <t>Ｈ17年</t>
  </si>
  <si>
    <t>安城市</t>
  </si>
  <si>
    <t>寄附金</t>
  </si>
  <si>
    <t>幸田町</t>
  </si>
  <si>
    <t>（１）土地利用</t>
  </si>
  <si>
    <t>（２）都市計画用途地域別面積</t>
  </si>
  <si>
    <t>総面積</t>
  </si>
  <si>
    <t>田</t>
  </si>
  <si>
    <t>畑</t>
  </si>
  <si>
    <t>宅  地</t>
  </si>
  <si>
    <t>山林・原野</t>
  </si>
  <si>
    <t>雑種地</t>
  </si>
  <si>
    <t>その他</t>
  </si>
  <si>
    <t>合    計</t>
  </si>
  <si>
    <t>中高層住居専用地域
第一種</t>
  </si>
  <si>
    <t>中高層住居専用地域
第二種</t>
  </si>
  <si>
    <t>第二種住居地域</t>
  </si>
  <si>
    <t>準 住 居 地 域</t>
  </si>
  <si>
    <t>近隣商業地域</t>
  </si>
  <si>
    <t>商 業 地 域</t>
  </si>
  <si>
    <t>準 工 業 地 域</t>
  </si>
  <si>
    <t>工 業 地 域</t>
  </si>
  <si>
    <t>工業専用地域</t>
  </si>
  <si>
    <t>（１）世帯数及び男女別、年齢別人口</t>
  </si>
  <si>
    <t>世帯数</t>
  </si>
  <si>
    <t>人              口</t>
  </si>
  <si>
    <t>総  数</t>
  </si>
  <si>
    <t>性   別</t>
  </si>
  <si>
    <t>年   代   別</t>
  </si>
  <si>
    <t>男</t>
  </si>
  <si>
    <t>女</t>
  </si>
  <si>
    <t>0～14歳</t>
  </si>
  <si>
    <t>65歳以上</t>
  </si>
  <si>
    <t>年 次</t>
  </si>
  <si>
    <t xml:space="preserve">自 然 増 減 </t>
  </si>
  <si>
    <t>社 会 増 減</t>
  </si>
  <si>
    <t>増加人口</t>
  </si>
  <si>
    <t>出 生</t>
  </si>
  <si>
    <t>死 亡</t>
  </si>
  <si>
    <t>差 増</t>
  </si>
  <si>
    <t>転 入</t>
  </si>
  <si>
    <t>転 出</t>
  </si>
  <si>
    <t>総 額</t>
  </si>
  <si>
    <t>（５）商品販売額</t>
  </si>
  <si>
    <t>卸売業</t>
  </si>
  <si>
    <t>小     売     業</t>
  </si>
  <si>
    <t>小売業計</t>
  </si>
  <si>
    <t>（１）保育所・幼稚園</t>
  </si>
  <si>
    <t>幼 児 ・ 児 童 在 籍 数</t>
  </si>
  <si>
    <t>総数</t>
  </si>
  <si>
    <t>０歳</t>
  </si>
  <si>
    <t>高等学校</t>
  </si>
  <si>
    <t>学校数</t>
  </si>
  <si>
    <t>児童数</t>
  </si>
  <si>
    <t>生徒数</t>
  </si>
  <si>
    <t>（１）歳 入</t>
  </si>
  <si>
    <t>（２）歳 出</t>
  </si>
  <si>
    <t>教員・
保育士数</t>
  </si>
  <si>
    <t>（２）小学校・中学校・高等学校</t>
  </si>
  <si>
    <t>教員数</t>
  </si>
  <si>
    <t>５ 福祉・教育</t>
  </si>
  <si>
    <t>※ 上段は幼稚園、下段は保育所を示す。</t>
  </si>
  <si>
    <t>株式等譲渡所得割交付金</t>
  </si>
  <si>
    <t>地方消費税交付金</t>
  </si>
  <si>
    <t>２ 土地の利用状況</t>
  </si>
  <si>
    <t>３ 人 口</t>
  </si>
  <si>
    <t>織物・衣服
身の回り品</t>
  </si>
  <si>
    <t>幼稚園・
保育所数</t>
  </si>
  <si>
    <t>小 学 校</t>
  </si>
  <si>
    <t>中 学 校</t>
  </si>
  <si>
    <t>西三河総数</t>
  </si>
  <si>
    <t>韓国・朝鮮</t>
  </si>
  <si>
    <t>中国</t>
  </si>
  <si>
    <t>その他</t>
  </si>
  <si>
    <t>（３）人口動向</t>
  </si>
  <si>
    <t>（４）各市町間流動人口</t>
  </si>
  <si>
    <t>各種商品</t>
  </si>
  <si>
    <t>飲食料品</t>
  </si>
  <si>
    <t>市町・担当課係名</t>
  </si>
  <si>
    <t xml:space="preserve"> 碧南市 総務部</t>
  </si>
  <si>
    <t xml:space="preserve"> 豊田市 総務部</t>
  </si>
  <si>
    <t xml:space="preserve"> 西尾市 企画部</t>
  </si>
  <si>
    <t xml:space="preserve"> 知立市 企画部</t>
  </si>
  <si>
    <t xml:space="preserve">  企画課 統計班</t>
  </si>
  <si>
    <t xml:space="preserve">  経営管理課 経営管理係</t>
  </si>
  <si>
    <t>１ 各市町統計担当課・係名、所在地、電話・ＦＡＸ番号・Ｅメールアドレス</t>
  </si>
  <si>
    <t>総　数</t>
  </si>
  <si>
    <t>※ 幼稚園・保育所数欄の（  ）内は公立を再掲。</t>
  </si>
  <si>
    <t>その他
増　減</t>
  </si>
  <si>
    <t>※ 教員数は本務の者で、校長を含む。</t>
  </si>
  <si>
    <t>みよし市</t>
  </si>
  <si>
    <t xml:space="preserve"> 岡崎市 企画財政部</t>
  </si>
  <si>
    <t>※ 教員・保育士数は兼務を含む。</t>
  </si>
  <si>
    <t>※ 豊田市の保育所について、調査以外のへき地保育所を合算した数を掲載。</t>
  </si>
  <si>
    <t>Ｈ22年</t>
  </si>
  <si>
    <t xml:space="preserve"> みよし市三好町小坂50</t>
  </si>
  <si>
    <t xml:space="preserve">  秘書情報課 広報統計係</t>
  </si>
  <si>
    <t xml:space="preserve"> 0565-34-6986(直通)</t>
  </si>
  <si>
    <t xml:space="preserve"> 0566-71-2205 (直通）</t>
  </si>
  <si>
    <t xml:space="preserve">  企画政策課 統計担当</t>
  </si>
  <si>
    <t xml:space="preserve">  企画政策課 政策係</t>
  </si>
  <si>
    <t xml:space="preserve"> 0564-62-1111（内343）</t>
  </si>
  <si>
    <t>-</t>
  </si>
  <si>
    <t>漁業</t>
  </si>
  <si>
    <t>建設業</t>
  </si>
  <si>
    <t>製造業</t>
  </si>
  <si>
    <t>刈 谷 市</t>
  </si>
  <si>
    <t xml:space="preserve"> 高浜市 総務部</t>
  </si>
  <si>
    <t>Ｈ12年</t>
  </si>
  <si>
    <t>Ｈ17年</t>
  </si>
  <si>
    <t xml:space="preserve"> 知 立 市 </t>
  </si>
  <si>
    <t xml:space="preserve"> 高 浜 市 </t>
  </si>
  <si>
    <t xml:space="preserve"> みよし市 </t>
  </si>
  <si>
    <t xml:space="preserve"> 幸 田 町 </t>
  </si>
  <si>
    <t>（２）国籍別外国人人口</t>
  </si>
  <si>
    <t>ブラジル</t>
  </si>
  <si>
    <t>フィリピン</t>
  </si>
  <si>
    <t>ペルー</t>
  </si>
  <si>
    <t>電　話　番　号</t>
  </si>
  <si>
    <t>所  在  地</t>
  </si>
  <si>
    <t>ＦＡＸ　番　号</t>
  </si>
  <si>
    <t>Ｅメールアドレス</t>
  </si>
  <si>
    <t xml:space="preserve"> 〒444-8601</t>
  </si>
  <si>
    <t xml:space="preserve"> 0564-23-6032 (直通)</t>
  </si>
  <si>
    <t xml:space="preserve"> 0564-23-6846</t>
  </si>
  <si>
    <t xml:space="preserve"> tokei@city.okazaki.aichi.lg.jp</t>
  </si>
  <si>
    <t xml:space="preserve"> 〒447-8601</t>
  </si>
  <si>
    <t xml:space="preserve"> 0566-41-3311 (内275)</t>
  </si>
  <si>
    <t xml:space="preserve"> 碧南市松本町28</t>
  </si>
  <si>
    <t xml:space="preserve"> 0566-48-5101</t>
  </si>
  <si>
    <t xml:space="preserve"> hishojoho@city.hekinan.lg.jp</t>
  </si>
  <si>
    <t xml:space="preserve"> 〒448-8501</t>
  </si>
  <si>
    <t xml:space="preserve"> 0566-62-1001（直通） </t>
  </si>
  <si>
    <t xml:space="preserve"> 0566-23-1105</t>
  </si>
  <si>
    <t xml:space="preserve"> kohokocho@city.kariya.lg.jp</t>
  </si>
  <si>
    <t xml:space="preserve"> 〒471-8501</t>
  </si>
  <si>
    <t xml:space="preserve"> shomu@city.toyota.aichi.jp</t>
  </si>
  <si>
    <t xml:space="preserve"> 安城市 企画部</t>
  </si>
  <si>
    <t xml:space="preserve"> 〒446-8501</t>
  </si>
  <si>
    <t xml:space="preserve"> 安城市桜町18-23</t>
  </si>
  <si>
    <t xml:space="preserve"> 0566-76-1112</t>
  </si>
  <si>
    <t xml:space="preserve"> keiei@city.anjo.aichi.jp</t>
  </si>
  <si>
    <t xml:space="preserve"> 〒445-8501</t>
  </si>
  <si>
    <t xml:space="preserve"> 西尾市寄住町下田22</t>
  </si>
  <si>
    <t xml:space="preserve"> 0563-56-0212</t>
  </si>
  <si>
    <t xml:space="preserve"> kikaku@city.nishio.lg.jp</t>
  </si>
  <si>
    <t xml:space="preserve"> 〒472-8666</t>
  </si>
  <si>
    <t xml:space="preserve"> 知立市広見3丁目1</t>
  </si>
  <si>
    <t xml:space="preserve"> kikaku-seisaku@city.chiryu.lg.jp</t>
  </si>
  <si>
    <t xml:space="preserve"> 〒444-1398</t>
  </si>
  <si>
    <t xml:space="preserve"> 0566-52-1111 (内329)</t>
  </si>
  <si>
    <t xml:space="preserve">  情報グループ　統計担当</t>
  </si>
  <si>
    <t xml:space="preserve"> 高浜市青木町4丁目1-2</t>
  </si>
  <si>
    <t xml:space="preserve"> 0566-52-8152</t>
  </si>
  <si>
    <t xml:space="preserve"> johou@city.takahama.lg.jp</t>
  </si>
  <si>
    <t xml:space="preserve"> みよし市 政策推進部</t>
  </si>
  <si>
    <t xml:space="preserve"> 〒470-0295</t>
  </si>
  <si>
    <t xml:space="preserve"> 0561-32-8005(直通)</t>
  </si>
  <si>
    <t>　企画政策課</t>
  </si>
  <si>
    <t xml:space="preserve"> 0561-32-2165</t>
  </si>
  <si>
    <t xml:space="preserve"> kikaku@city.aichi-miyoshi.lg.jp</t>
  </si>
  <si>
    <t xml:space="preserve"> 幸田町 総務部</t>
  </si>
  <si>
    <t xml:space="preserve"> 〒444-0192</t>
  </si>
  <si>
    <t xml:space="preserve">  企画政策課 情報グループ</t>
  </si>
  <si>
    <t xml:space="preserve"> 幸田町大字菱池字元林1-1</t>
  </si>
  <si>
    <t xml:space="preserve"> 0564-63-5139</t>
  </si>
  <si>
    <t xml:space="preserve"> </t>
  </si>
  <si>
    <t xml:space="preserve"> kikakujoho@town.kota.lg.jp</t>
  </si>
  <si>
    <r>
      <t>(各年</t>
    </r>
    <r>
      <rPr>
        <sz val="10.8"/>
        <rFont val="ＭＳ 明朝"/>
        <family val="1"/>
      </rPr>
      <t>1月～12月中 愛知県人口動向調査 単位：人）</t>
    </r>
  </si>
  <si>
    <r>
      <t>（平成</t>
    </r>
    <r>
      <rPr>
        <sz val="10.8"/>
        <rFont val="ＭＳ 明朝"/>
        <family val="1"/>
      </rPr>
      <t>22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国勢調査 単位：人）</t>
    </r>
  </si>
  <si>
    <t xml:space="preserve">西尾市 </t>
  </si>
  <si>
    <t xml:space="preserve"> 刈谷市 企画財政部</t>
  </si>
  <si>
    <t>　広報広聴課　統計係</t>
  </si>
  <si>
    <t xml:space="preserve"> 0566-95-0114(直通)</t>
  </si>
  <si>
    <t xml:space="preserve"> 0566-83-9765</t>
  </si>
  <si>
    <t xml:space="preserve"> 0565-33-2221</t>
  </si>
  <si>
    <t>（平成25年1月1日 単位：k㎡）</t>
  </si>
  <si>
    <r>
      <t>（平成25</t>
    </r>
    <r>
      <rPr>
        <sz val="10.8"/>
        <rFont val="ＭＳ 明朝"/>
        <family val="1"/>
      </rPr>
      <t>年12月31日 単位：ha）</t>
    </r>
  </si>
  <si>
    <r>
      <t>(平成25</t>
    </r>
    <r>
      <rPr>
        <sz val="10.8"/>
        <rFont val="ＭＳ 明朝"/>
        <family val="1"/>
      </rPr>
      <t>年10月1日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住民基本台帳）</t>
    </r>
  </si>
  <si>
    <r>
      <t>(平成25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10</t>
    </r>
    <r>
      <rPr>
        <sz val="10.8"/>
        <rFont val="ＭＳ 明朝"/>
        <family val="1"/>
      </rPr>
      <t>月1日　住民基本台帳</t>
    </r>
    <r>
      <rPr>
        <sz val="10.8"/>
        <rFont val="ＭＳ 明朝"/>
        <family val="1"/>
      </rPr>
      <t xml:space="preserve">  単位：人</t>
    </r>
    <r>
      <rPr>
        <sz val="10.8"/>
        <rFont val="ＭＳ 明朝"/>
        <family val="1"/>
      </rPr>
      <t>）</t>
    </r>
  </si>
  <si>
    <t>Ｈ25年</t>
  </si>
  <si>
    <t>＊</t>
  </si>
  <si>
    <t>岡 崎 市</t>
  </si>
  <si>
    <t>刈 谷 市</t>
  </si>
  <si>
    <t>豊 田 市</t>
  </si>
  <si>
    <t>安 城 市</t>
  </si>
  <si>
    <t>西 尾 市</t>
  </si>
  <si>
    <t>知 立 市</t>
  </si>
  <si>
    <t>高 浜 市</t>
  </si>
  <si>
    <t>みよし市</t>
  </si>
  <si>
    <t>幸 田 町</t>
  </si>
  <si>
    <t>名古屋市</t>
  </si>
  <si>
    <t>県   内
そ の 他</t>
  </si>
  <si>
    <t>県    外</t>
  </si>
  <si>
    <t>総    数</t>
  </si>
  <si>
    <t>※ 上段は通勤者、下段は通学者（１５歳未満を含む）を示す。</t>
  </si>
  <si>
    <t>※ 横欄は流出人口、縦欄は流入人口を示す。</t>
  </si>
  <si>
    <t>４ 産 業</t>
  </si>
  <si>
    <t>（１）産業別就業者数</t>
  </si>
  <si>
    <t>（平成22年10月1日 国勢調査 単位：人）</t>
  </si>
  <si>
    <t>総  数</t>
  </si>
  <si>
    <t>農  業</t>
  </si>
  <si>
    <t>林  業</t>
  </si>
  <si>
    <t>漁  業</t>
  </si>
  <si>
    <t>鉱  業</t>
  </si>
  <si>
    <t>電気･ｶﾞｽ
熱供給
水道業</t>
  </si>
  <si>
    <t>情報
通信業</t>
  </si>
  <si>
    <t>運輸業
郵便業</t>
  </si>
  <si>
    <t>卸売業
小売業</t>
  </si>
  <si>
    <t>金融業
保険業</t>
  </si>
  <si>
    <t>学術研究専門・技術ｻｰﾋﾞｽ</t>
  </si>
  <si>
    <t>宿泊業、飲食
ｻｰﾋﾞｽ業</t>
  </si>
  <si>
    <t>教 育
学習支援業</t>
  </si>
  <si>
    <t>医 療
福 祉</t>
  </si>
  <si>
    <t>複合ｻｰﾋﾞｽ事業</t>
  </si>
  <si>
    <t>ｻｰﾋﾞｽ業
(他に分類されないもの)</t>
  </si>
  <si>
    <t>（２）産業別事業所数（民営事業所）</t>
  </si>
  <si>
    <t>農業
林業</t>
  </si>
  <si>
    <t>鉱業､採石業､砂利採取業</t>
  </si>
  <si>
    <t>不動産業､物品賃貸業</t>
  </si>
  <si>
    <t>学術研究､専門･技術ｻｰﾋﾞｽ業</t>
  </si>
  <si>
    <t>宿泊業､
飲食ｻｰﾋﾞｽ業</t>
  </si>
  <si>
    <t>生活関連ｻｰﾋﾞｽ業､娯楽業</t>
  </si>
  <si>
    <t>教育､学習支援業</t>
  </si>
  <si>
    <t>医療
福祉</t>
  </si>
  <si>
    <t>ｻｰﾋﾞｽ業
（他に分
類されな
いもの）</t>
  </si>
  <si>
    <t>（３）産業分類別工業製造品出荷額等</t>
  </si>
  <si>
    <t>総  額</t>
  </si>
  <si>
    <t>食料品</t>
  </si>
  <si>
    <t>飲料･飼料</t>
  </si>
  <si>
    <t>繊維</t>
  </si>
  <si>
    <t>木材･木製品</t>
  </si>
  <si>
    <t>家具･装備品</t>
  </si>
  <si>
    <t>パルプ･紙</t>
  </si>
  <si>
    <t>印刷</t>
  </si>
  <si>
    <t>化学</t>
  </si>
  <si>
    <t>石油･石炭</t>
  </si>
  <si>
    <t>プラスチック</t>
  </si>
  <si>
    <t>ゴム製品</t>
  </si>
  <si>
    <t>皮革製品</t>
  </si>
  <si>
    <t>窯業･土石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</si>
  <si>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</si>
  <si>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</si>
  <si>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</si>
  <si>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</si>
  <si>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</si>
  <si>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</si>
  <si>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</si>
  <si>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</si>
  <si>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</si>
  <si>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</si>
  <si>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その他</t>
  </si>
  <si>
    <t>※従業者４人以上の事業所</t>
  </si>
  <si>
    <t>（４）農家数及び農業経営組織別経営体数</t>
  </si>
  <si>
    <t>（平成22年2月1日　世界農林業センサス）</t>
  </si>
  <si>
    <t>販売のあった経営体</t>
  </si>
  <si>
    <t>単一経営（主位部門が80％以上の経営体）　　　単位：経営体</t>
  </si>
  <si>
    <t>計</t>
  </si>
  <si>
    <t>稲作</t>
  </si>
  <si>
    <t>麦類作</t>
  </si>
  <si>
    <t>雑 穀
いも類
豆 類</t>
  </si>
  <si>
    <t>工芸
農作物</t>
  </si>
  <si>
    <t>露地
野菜</t>
  </si>
  <si>
    <t>施設
野菜</t>
  </si>
  <si>
    <t>果樹類</t>
  </si>
  <si>
    <t>花き
花木</t>
  </si>
  <si>
    <t>その他の作物</t>
  </si>
  <si>
    <t>畜産</t>
  </si>
  <si>
    <t>岡崎市</t>
  </si>
  <si>
    <t>碧南市</t>
  </si>
  <si>
    <t>刈谷市</t>
  </si>
  <si>
    <t>豊田市</t>
  </si>
  <si>
    <t>安城市</t>
  </si>
  <si>
    <t>西尾市</t>
  </si>
  <si>
    <t>知立市</t>
  </si>
  <si>
    <t>高浜市</t>
  </si>
  <si>
    <t>幸田町</t>
  </si>
  <si>
    <t>※　農家数：販売農家と自給的農家の合計。経営耕作地面積が10a以上又は調査前1年間の販売額が15万円以上の
           世帯。</t>
  </si>
  <si>
    <t>※　農業経営体：経営耕作地30a以上又は調査前1年間の販売額50万円以上など、一定基準以上の農業を行う農家
               や事業体。</t>
  </si>
  <si>
    <r>
      <t>（平成25年5</t>
    </r>
    <r>
      <rPr>
        <sz val="10.8"/>
        <rFont val="ＭＳ 明朝"/>
        <family val="1"/>
      </rPr>
      <t>月</t>
    </r>
    <r>
      <rPr>
        <sz val="10.8"/>
        <rFont val="ＭＳ 明朝"/>
        <family val="1"/>
      </rPr>
      <t>1</t>
    </r>
    <r>
      <rPr>
        <sz val="10.8"/>
        <rFont val="ＭＳ 明朝"/>
        <family val="1"/>
      </rPr>
      <t>日）</t>
    </r>
  </si>
  <si>
    <r>
      <t>（平成25</t>
    </r>
    <r>
      <rPr>
        <sz val="10.8"/>
        <rFont val="ＭＳ 明朝"/>
        <family val="1"/>
      </rPr>
      <t>年5月1日</t>
    </r>
    <r>
      <rPr>
        <sz val="10.8"/>
        <rFont val="ＭＳ 明朝"/>
        <family val="1"/>
      </rPr>
      <t xml:space="preserve"> </t>
    </r>
    <r>
      <rPr>
        <sz val="10.8"/>
        <rFont val="ＭＳ 明朝"/>
        <family val="1"/>
      </rPr>
      <t>学校基本調査）</t>
    </r>
  </si>
  <si>
    <t>６ 平成24年度一般会計歳入歳出決算額</t>
  </si>
  <si>
    <r>
      <t>（平成2</t>
    </r>
    <r>
      <rPr>
        <sz val="10.8"/>
        <rFont val="ＭＳ 明朝"/>
        <family val="1"/>
      </rPr>
      <t>4</t>
    </r>
    <r>
      <rPr>
        <sz val="10.8"/>
        <rFont val="ＭＳ 明朝"/>
        <family val="1"/>
      </rPr>
      <t>年2月1日 経済センサス</t>
    </r>
    <r>
      <rPr>
        <sz val="10.8"/>
        <rFont val="ＭＳ 明朝"/>
        <family val="1"/>
      </rPr>
      <t>-活動調査</t>
    </r>
    <r>
      <rPr>
        <sz val="10.8"/>
        <rFont val="ＭＳ 明朝"/>
        <family val="1"/>
      </rPr>
      <t xml:space="preserve"> 単位：万円）</t>
    </r>
  </si>
  <si>
    <t>機械器具</t>
  </si>
  <si>
    <t>無店舗</t>
  </si>
  <si>
    <t>その他の
小売業</t>
  </si>
  <si>
    <r>
      <t>（平成</t>
    </r>
    <r>
      <rPr>
        <sz val="10.8"/>
        <rFont val="ＭＳ 明朝"/>
        <family val="1"/>
      </rPr>
      <t>24</t>
    </r>
    <r>
      <rPr>
        <sz val="10.8"/>
        <rFont val="ＭＳ 明朝"/>
        <family val="1"/>
      </rPr>
      <t>年</t>
    </r>
    <r>
      <rPr>
        <sz val="10.8"/>
        <rFont val="ＭＳ 明朝"/>
        <family val="1"/>
      </rPr>
      <t>2</t>
    </r>
    <r>
      <rPr>
        <sz val="10.8"/>
        <rFont val="ＭＳ 明朝"/>
        <family val="1"/>
      </rPr>
      <t>月1日</t>
    </r>
    <r>
      <rPr>
        <sz val="10.8"/>
        <rFont val="ＭＳ 明朝"/>
        <family val="1"/>
      </rPr>
      <t xml:space="preserve"> 経済センサス-活動調査</t>
    </r>
    <r>
      <rPr>
        <sz val="10.8"/>
        <rFont val="ＭＳ 明朝"/>
        <family val="1"/>
      </rPr>
      <t xml:space="preserve"> 単位：百万円）</t>
    </r>
  </si>
  <si>
    <t>（平成24年2月1日 経済センサス-活動調査）</t>
  </si>
  <si>
    <t>Ｘ</t>
  </si>
  <si>
    <t>-</t>
  </si>
  <si>
    <t>-</t>
  </si>
  <si>
    <t>6(3)</t>
  </si>
  <si>
    <r>
      <t>3</t>
    </r>
    <r>
      <rPr>
        <sz val="10.8"/>
        <rFont val="ＭＳ 明朝"/>
        <family val="1"/>
      </rPr>
      <t>6(26)</t>
    </r>
  </si>
  <si>
    <t>-</t>
  </si>
  <si>
    <t>Ｘ</t>
  </si>
  <si>
    <t>6</t>
  </si>
  <si>
    <t>10(9)</t>
  </si>
  <si>
    <t>102(85)</t>
  </si>
  <si>
    <t xml:space="preserve"> 0563-65-2155（直通）</t>
  </si>
  <si>
    <t>_</t>
  </si>
  <si>
    <t>13(4)</t>
  </si>
  <si>
    <t>33(23)</t>
  </si>
  <si>
    <t>-</t>
  </si>
  <si>
    <t xml:space="preserve"> 岡崎市十王町二丁目9番地</t>
  </si>
  <si>
    <t>53(35)</t>
  </si>
  <si>
    <t>-</t>
  </si>
  <si>
    <t>3(0)</t>
  </si>
  <si>
    <t>8(8)</t>
  </si>
  <si>
    <t>5(4 )</t>
  </si>
  <si>
    <t>8(2 )</t>
  </si>
  <si>
    <t>4(0)</t>
  </si>
  <si>
    <t>14(11)</t>
  </si>
  <si>
    <t>-</t>
  </si>
  <si>
    <t>5(5)</t>
  </si>
  <si>
    <t>14(5)</t>
  </si>
  <si>
    <t>-</t>
  </si>
  <si>
    <t xml:space="preserve">  庶務課 文書・統計担当</t>
  </si>
  <si>
    <t>36(15)</t>
  </si>
  <si>
    <t>65(52)</t>
  </si>
  <si>
    <t>-</t>
  </si>
  <si>
    <t>-</t>
  </si>
  <si>
    <t>18(16)</t>
  </si>
  <si>
    <t>13(10)</t>
  </si>
  <si>
    <t>Ｘ</t>
  </si>
  <si>
    <t>Ｘ</t>
  </si>
  <si>
    <t>分 類
不 能</t>
  </si>
  <si>
    <t>不動産業物品賃貸業</t>
  </si>
  <si>
    <t>公 　務
(他に分類されないもの)</t>
  </si>
  <si>
    <t>電気･ｶﾞｽ
熱 供 給
水 道 業</t>
  </si>
  <si>
    <t>生活関連ｻｰﾋﾞｽ業
娯 楽 業</t>
  </si>
  <si>
    <t>※町については、分類別の数値が公表されていないため、総額のみ記載。</t>
  </si>
  <si>
    <r>
      <t xml:space="preserve">複合経営
</t>
    </r>
    <r>
      <rPr>
        <b/>
        <sz val="9"/>
        <rFont val="ＭＳ ゴシック"/>
        <family val="3"/>
      </rPr>
      <t>（主位部門が80％未満の経営体）</t>
    </r>
    <r>
      <rPr>
        <b/>
        <sz val="12"/>
        <rFont val="ＭＳ ゴシック"/>
        <family val="3"/>
      </rPr>
      <t xml:space="preserve">
</t>
    </r>
    <r>
      <rPr>
        <b/>
        <sz val="8"/>
        <rFont val="ＭＳ ゴシック"/>
        <family val="3"/>
      </rPr>
      <t>単位：経営体</t>
    </r>
  </si>
  <si>
    <r>
      <t xml:space="preserve">農家数
</t>
    </r>
    <r>
      <rPr>
        <b/>
        <sz val="9"/>
        <rFont val="ＭＳ ゴシック"/>
        <family val="3"/>
      </rPr>
      <t>単位：戸</t>
    </r>
  </si>
  <si>
    <t>25(3)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</si>
</sst>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  <numFmt numFmtId="178" formatCode="0_);\(0\)"/>
    <numFmt numFmtId="179" formatCode="#,##0_ ;[Red]\-#,##0\ "/>
    <numFmt numFmtId="180" formatCode="#,##0_);[Red]\(#,##0\)"/>
    <numFmt numFmtId="181" formatCode="#,##0;&quot;△ &quot;#,##0"/>
    <numFmt numFmtId="182" formatCode="_ * #,##0;_ * \-#,##0;_ * &quot;-&quot;_ ;_ @_ "/>
    <numFmt numFmtId="183" formatCode="0.00;&quot;△ &quot;0.00"/>
    <numFmt numFmtId="184" formatCode="0;&quot;△ &quot;0"/>
    <numFmt numFmtId="185" formatCode="&quot;\&quot;#,##0_);\(&quot;\&quot;#,##0\)"/>
    <numFmt numFmtId="186" formatCode="_ * #,##0.0_ ;_ * \-#,##0.0_ ;_ * &quot;-&quot;_ ;_ @_ "/>
    <numFmt numFmtId="187" formatCode="#,##0_ "/>
    <numFmt numFmtId="188" formatCode="#,##0;[Red]#,##0"/>
    <numFmt numFmtId="189" formatCode="0_);[Red]\(0\)"/>
    <numFmt numFmtId="190" formatCode="0.00_ "/>
    <numFmt numFmtId="191" formatCode="0.00_);[Red]\(0.00\)"/>
    <numFmt numFmtId="192" formatCode="#,##0.00_);[Red]\(#,##0.00\)"/>
    <numFmt numFmtId="193" formatCode="#,##0.00_ "/>
    <numFmt numFmtId="194" formatCode="#,##0.00;[Red]#,##0.00"/>
    <numFmt numFmtId="195" formatCode="#,##0.00;&quot;△ &quot;#,##0.00"/>
    <numFmt numFmtId="196" formatCode="_ * #,##0\ ;_ * \-#,##0\ ;_ * &quot;-&quot;\ ;_ @\ "/>
    <numFmt numFmtId="197" formatCode="###\ ###\ ##0"/>
    <numFmt numFmtId="198" formatCode=";;;&quot;小　　　　　　　　　　売　　　　　　　　　　業&quot;"/>
    <numFmt numFmtId="199" formatCode="#,###;&quot;△ &quot;#,###"/>
    <numFmt numFmtId="200" formatCode="#,###;&quot;△ &quot;#,###,\-"/>
    <numFmt numFmtId="201" formatCode="#,###;\-\,&quot;△ &quot;#,###"/>
    <numFmt numFmtId="202" formatCode="#,##0.0;&quot;△ &quot;#,##0.0"/>
    <numFmt numFmtId="203" formatCode="#,##0.000;&quot;△ &quot;#,##0.000"/>
    <numFmt numFmtId="204" formatCode="#,##0;&quot;▲ &quot;#,##0"/>
    <numFmt numFmtId="205" formatCode="###,###,##0;&quot;-&quot;##,###,##0"/>
    <numFmt numFmtId="206" formatCode="##,###,##0;&quot;-&quot;#,###,##0"/>
    <numFmt numFmtId="207" formatCode="#,###,##0;&quot; -&quot;###,##0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8"/>
      <name val="ＭＳ ゴシック"/>
      <family val="3"/>
    </font>
    <font>
      <sz val="10.8"/>
      <color indexed="8"/>
      <name val="ＭＳ 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b/>
      <sz val="10.8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3"/>
      <name val="ＭＳ ゴシック"/>
      <family val="3"/>
    </font>
    <font>
      <b/>
      <sz val="12"/>
      <name val="ＭＳ 明朝"/>
      <family val="1"/>
    </font>
    <font>
      <b/>
      <sz val="8"/>
      <name val="ＭＳ ゴシック"/>
      <family val="3"/>
    </font>
    <font>
      <b/>
      <sz val="14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21" fillId="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6" borderId="0" applyNumberFormat="0" applyBorder="0" applyAlignment="0" applyProtection="0"/>
    <xf numFmtId="0" fontId="24" fillId="17" borderId="4" applyNumberFormat="0" applyAlignment="0" applyProtection="0"/>
    <xf numFmtId="0" fontId="22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  <xf numFmtId="0" fontId="3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1" fillId="7" borderId="4" applyNumberFormat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1" fillId="0" borderId="0" applyNumberFormat="0" applyFill="0" applyBorder="0" applyAlignment="0" applyProtection="0"/>
    <xf numFmtId="0" fontId="32" fillId="6" borderId="0" applyNumberFormat="0" applyBorder="0" applyAlignment="0" applyProtection="0"/>
  </cellStyleXfs>
  <cellXfs count="545">
    <xf numFmtId="0" fontId="0" fillId="0" borderId="0" xfId="0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10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182" fontId="9" fillId="0" borderId="12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horizontal="center" vertical="center"/>
    </xf>
    <xf numFmtId="182" fontId="0" fillId="0" borderId="16" xfId="0" applyNumberFormat="1" applyFill="1" applyBorder="1" applyAlignment="1">
      <alignment vertical="center"/>
    </xf>
    <xf numFmtId="182" fontId="9" fillId="0" borderId="16" xfId="0" applyNumberFormat="1" applyFont="1" applyFill="1" applyBorder="1" applyAlignment="1">
      <alignment vertical="center"/>
    </xf>
    <xf numFmtId="41" fontId="0" fillId="0" borderId="17" xfId="0" applyNumberFormat="1" applyFill="1" applyBorder="1" applyAlignment="1">
      <alignment horizontal="center" vertical="center"/>
    </xf>
    <xf numFmtId="182" fontId="9" fillId="0" borderId="18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63" applyNumberFormat="1" applyFont="1" applyFill="1" applyAlignment="1">
      <alignment vertical="center"/>
      <protection/>
    </xf>
    <xf numFmtId="41" fontId="0" fillId="0" borderId="0" xfId="63" applyNumberFormat="1" applyFont="1" applyFill="1" applyAlignment="1">
      <alignment horizontal="right" vertical="center"/>
      <protection/>
    </xf>
    <xf numFmtId="41" fontId="0" fillId="0" borderId="0" xfId="63" applyNumberFormat="1" applyFill="1" applyAlignment="1">
      <alignment vertical="center"/>
      <protection/>
    </xf>
    <xf numFmtId="0" fontId="0" fillId="0" borderId="17" xfId="0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1" fontId="1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center"/>
    </xf>
    <xf numFmtId="6" fontId="0" fillId="0" borderId="0" xfId="0" applyNumberFormat="1" applyFont="1" applyFill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1" fontId="0" fillId="0" borderId="0" xfId="0" applyNumberFormat="1" applyFont="1" applyFill="1" applyAlignment="1">
      <alignment horizontal="righ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1" fontId="0" fillId="0" borderId="26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81" fontId="0" fillId="0" borderId="24" xfId="0" applyNumberFormat="1" applyFont="1" applyFill="1" applyBorder="1" applyAlignment="1" applyProtection="1">
      <alignment horizontal="right" vertical="center"/>
      <protection/>
    </xf>
    <xf numFmtId="181" fontId="0" fillId="0" borderId="27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25" xfId="0" applyNumberFormat="1" applyFont="1" applyFill="1" applyBorder="1" applyAlignment="1" applyProtection="1">
      <alignment horizontal="right" vertical="center"/>
      <protection locked="0"/>
    </xf>
    <xf numFmtId="181" fontId="0" fillId="0" borderId="24" xfId="0" applyNumberFormat="1" applyFont="1" applyFill="1" applyBorder="1" applyAlignment="1" applyProtection="1">
      <alignment horizontal="right" vertical="center"/>
      <protection locked="0"/>
    </xf>
    <xf numFmtId="181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81" fontId="0" fillId="0" borderId="12" xfId="0" applyNumberFormat="1" applyFont="1" applyFill="1" applyBorder="1" applyAlignment="1" applyProtection="1">
      <alignment horizontal="right" vertical="center"/>
      <protection locked="0"/>
    </xf>
    <xf numFmtId="41" fontId="0" fillId="0" borderId="0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ill="1" applyBorder="1" applyAlignment="1">
      <alignment horizontal="center" vertical="center"/>
      <protection/>
    </xf>
    <xf numFmtId="41" fontId="0" fillId="0" borderId="28" xfId="63" applyNumberFormat="1" applyFill="1" applyBorder="1" applyAlignment="1">
      <alignment horizontal="center" vertical="center"/>
      <protection/>
    </xf>
    <xf numFmtId="41" fontId="0" fillId="0" borderId="29" xfId="63" applyNumberFormat="1" applyFill="1" applyBorder="1" applyAlignment="1">
      <alignment horizontal="center" vertical="center"/>
      <protection/>
    </xf>
    <xf numFmtId="41" fontId="0" fillId="0" borderId="17" xfId="63" applyNumberFormat="1" applyFill="1" applyBorder="1" applyAlignment="1">
      <alignment horizontal="center" vertical="center"/>
      <protection/>
    </xf>
    <xf numFmtId="182" fontId="0" fillId="0" borderId="12" xfId="0" applyNumberFormat="1" applyFill="1" applyBorder="1" applyAlignment="1">
      <alignment horizontal="center" vertical="center"/>
    </xf>
    <xf numFmtId="182" fontId="0" fillId="0" borderId="25" xfId="0" applyNumberForma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30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4" xfId="0" applyNumberFormat="1" applyFill="1" applyBorder="1" applyAlignment="1">
      <alignment vertical="center"/>
    </xf>
    <xf numFmtId="181" fontId="0" fillId="0" borderId="27" xfId="0" applyNumberForma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4" xfId="0" applyNumberFormat="1" applyFill="1" applyBorder="1" applyAlignment="1">
      <alignment vertical="center"/>
    </xf>
    <xf numFmtId="181" fontId="0" fillId="0" borderId="27" xfId="0" applyNumberForma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181" fontId="0" fillId="0" borderId="24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25" xfId="0" applyFill="1" applyBorder="1" applyAlignment="1">
      <alignment horizontal="center" vertical="center"/>
    </xf>
    <xf numFmtId="181" fontId="0" fillId="0" borderId="25" xfId="0" applyNumberFormat="1" applyFont="1" applyFill="1" applyBorder="1" applyAlignment="1" applyProtection="1">
      <alignment horizontal="right" vertical="center"/>
      <protection locked="0"/>
    </xf>
    <xf numFmtId="181" fontId="0" fillId="0" borderId="25" xfId="0" applyNumberFormat="1" applyFont="1" applyFill="1" applyBorder="1" applyAlignment="1" applyProtection="1">
      <alignment horizontal="right" vertical="center"/>
      <protection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182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2" fontId="0" fillId="0" borderId="25" xfId="0" applyNumberFormat="1" applyFill="1" applyBorder="1" applyAlignment="1">
      <alignment horizontal="center" vertical="center"/>
    </xf>
    <xf numFmtId="182" fontId="0" fillId="0" borderId="25" xfId="0" applyNumberFormat="1" applyFill="1" applyBorder="1" applyAlignment="1">
      <alignment horizontal="right" vertical="center" wrapText="1"/>
    </xf>
    <xf numFmtId="182" fontId="0" fillId="0" borderId="25" xfId="0" applyNumberFormat="1" applyFill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horizontal="right" vertical="center" wrapText="1"/>
    </xf>
    <xf numFmtId="182" fontId="0" fillId="0" borderId="25" xfId="0" applyNumberFormat="1" applyFill="1" applyBorder="1" applyAlignment="1">
      <alignment horizontal="right" vertical="center"/>
    </xf>
    <xf numFmtId="182" fontId="0" fillId="0" borderId="13" xfId="0" applyNumberForma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182" fontId="0" fillId="0" borderId="14" xfId="0" applyNumberForma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vertical="center"/>
    </xf>
    <xf numFmtId="182" fontId="9" fillId="0" borderId="13" xfId="0" applyNumberFormat="1" applyFont="1" applyFill="1" applyBorder="1" applyAlignment="1">
      <alignment vertical="center"/>
    </xf>
    <xf numFmtId="182" fontId="9" fillId="0" borderId="25" xfId="0" applyNumberFormat="1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vertical="center"/>
    </xf>
    <xf numFmtId="182" fontId="9" fillId="0" borderId="25" xfId="0" applyNumberFormat="1" applyFont="1" applyFill="1" applyBorder="1" applyAlignment="1">
      <alignment horizontal="right" vertical="center" wrapText="1"/>
    </xf>
    <xf numFmtId="41" fontId="6" fillId="0" borderId="1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2" xfId="63" applyNumberFormat="1" applyFont="1" applyFill="1" applyBorder="1" applyAlignment="1">
      <alignment vertical="center" shrinkToFit="1"/>
      <protection/>
    </xf>
    <xf numFmtId="41" fontId="6" fillId="0" borderId="24" xfId="63" applyNumberFormat="1" applyFont="1" applyFill="1" applyBorder="1" applyAlignment="1">
      <alignment vertical="center" shrinkToFit="1"/>
      <protection/>
    </xf>
    <xf numFmtId="41" fontId="6" fillId="0" borderId="13" xfId="63" applyNumberFormat="1" applyFont="1" applyFill="1" applyBorder="1" applyAlignment="1">
      <alignment vertical="center" shrinkToFit="1"/>
      <protection/>
    </xf>
    <xf numFmtId="41" fontId="6" fillId="0" borderId="17" xfId="63" applyNumberFormat="1" applyFont="1" applyFill="1" applyBorder="1" applyAlignment="1">
      <alignment vertical="center" shrinkToFit="1"/>
      <protection/>
    </xf>
    <xf numFmtId="41" fontId="6" fillId="0" borderId="27" xfId="63" applyNumberFormat="1" applyFont="1" applyFill="1" applyBorder="1" applyAlignment="1">
      <alignment vertical="center" shrinkToFit="1"/>
      <protection/>
    </xf>
    <xf numFmtId="41" fontId="6" fillId="0" borderId="17" xfId="63" applyNumberFormat="1" applyFont="1" applyFill="1" applyBorder="1" applyAlignment="1">
      <alignment vertical="center" shrinkToFit="1"/>
      <protection/>
    </xf>
    <xf numFmtId="41" fontId="6" fillId="0" borderId="24" xfId="63" applyNumberFormat="1" applyFont="1" applyFill="1" applyBorder="1" applyAlignment="1">
      <alignment vertical="center" shrinkToFit="1"/>
      <protection/>
    </xf>
    <xf numFmtId="41" fontId="6" fillId="0" borderId="27" xfId="63" applyNumberFormat="1" applyFont="1" applyFill="1" applyBorder="1" applyAlignment="1">
      <alignment vertical="center" shrinkToFit="1"/>
      <protection/>
    </xf>
    <xf numFmtId="41" fontId="6" fillId="0" borderId="16" xfId="63" applyNumberFormat="1" applyFont="1" applyFill="1" applyBorder="1" applyAlignment="1">
      <alignment vertical="center" shrinkToFit="1"/>
      <protection/>
    </xf>
    <xf numFmtId="41" fontId="6" fillId="0" borderId="18" xfId="63" applyNumberFormat="1" applyFont="1" applyFill="1" applyBorder="1" applyAlignment="1">
      <alignment vertical="center" shrinkToFit="1"/>
      <protection/>
    </xf>
    <xf numFmtId="41" fontId="6" fillId="0" borderId="15" xfId="63" applyNumberFormat="1" applyFont="1" applyFill="1" applyBorder="1" applyAlignment="1">
      <alignment vertical="center" shrinkToFit="1"/>
      <protection/>
    </xf>
    <xf numFmtId="0" fontId="8" fillId="0" borderId="31" xfId="0" applyFont="1" applyFill="1" applyBorder="1" applyAlignment="1">
      <alignment/>
    </xf>
    <xf numFmtId="0" fontId="35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35" fillId="0" borderId="3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41" fontId="36" fillId="0" borderId="0" xfId="0" applyNumberFormat="1" applyFont="1" applyFill="1" applyBorder="1" applyAlignment="1">
      <alignment horizontal="left" vertical="center"/>
    </xf>
    <xf numFmtId="49" fontId="35" fillId="0" borderId="19" xfId="0" applyNumberFormat="1" applyFont="1" applyFill="1" applyBorder="1" applyAlignment="1">
      <alignment horizontal="center" vertical="center"/>
    </xf>
    <xf numFmtId="41" fontId="35" fillId="0" borderId="19" xfId="0" applyNumberFormat="1" applyFont="1" applyFill="1" applyBorder="1" applyAlignment="1">
      <alignment horizontal="center" vertical="center"/>
    </xf>
    <xf numFmtId="41" fontId="35" fillId="0" borderId="20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 wrapText="1"/>
    </xf>
    <xf numFmtId="41" fontId="35" fillId="0" borderId="10" xfId="0" applyNumberFormat="1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vertical="center"/>
    </xf>
    <xf numFmtId="182" fontId="0" fillId="0" borderId="30" xfId="0" applyNumberForma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vertical="center"/>
    </xf>
    <xf numFmtId="182" fontId="0" fillId="0" borderId="15" xfId="0" applyNumberFormat="1" applyFill="1" applyBorder="1" applyAlignment="1">
      <alignment vertical="center"/>
    </xf>
    <xf numFmtId="182" fontId="0" fillId="0" borderId="18" xfId="0" applyNumberFormat="1" applyFill="1" applyBorder="1" applyAlignment="1">
      <alignment vertical="center"/>
    </xf>
    <xf numFmtId="41" fontId="35" fillId="0" borderId="10" xfId="0" applyNumberFormat="1" applyFont="1" applyFill="1" applyBorder="1" applyAlignment="1">
      <alignment vertical="center"/>
    </xf>
    <xf numFmtId="49" fontId="37" fillId="0" borderId="19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1" fontId="35" fillId="0" borderId="10" xfId="63" applyNumberFormat="1" applyFont="1" applyFill="1" applyBorder="1" applyAlignment="1">
      <alignment vertical="center"/>
      <protection/>
    </xf>
    <xf numFmtId="49" fontId="39" fillId="0" borderId="19" xfId="63" applyNumberFormat="1" applyFont="1" applyFill="1" applyBorder="1" applyAlignment="1">
      <alignment horizontal="distributed" vertical="center"/>
      <protection/>
    </xf>
    <xf numFmtId="0" fontId="40" fillId="0" borderId="19" xfId="0" applyFont="1" applyFill="1" applyBorder="1" applyAlignment="1">
      <alignment horizontal="distributed" vertical="center" wrapText="1"/>
    </xf>
    <xf numFmtId="0" fontId="40" fillId="0" borderId="19" xfId="0" applyFont="1" applyFill="1" applyBorder="1" applyAlignment="1">
      <alignment horizontal="distributed" vertical="center"/>
    </xf>
    <xf numFmtId="0" fontId="40" fillId="0" borderId="20" xfId="0" applyFont="1" applyFill="1" applyBorder="1" applyAlignment="1">
      <alignment horizontal="distributed" vertical="center" wrapText="1"/>
    </xf>
    <xf numFmtId="0" fontId="40" fillId="0" borderId="10" xfId="0" applyFont="1" applyFill="1" applyBorder="1" applyAlignment="1">
      <alignment horizontal="distributed" vertical="center"/>
    </xf>
    <xf numFmtId="41" fontId="41" fillId="0" borderId="0" xfId="0" applyNumberFormat="1" applyFont="1" applyFill="1" applyAlignment="1">
      <alignment vertical="center"/>
    </xf>
    <xf numFmtId="41" fontId="42" fillId="0" borderId="0" xfId="0" applyNumberFormat="1" applyFont="1" applyFill="1" applyAlignment="1">
      <alignment vertical="center"/>
    </xf>
    <xf numFmtId="41" fontId="36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36" fillId="0" borderId="0" xfId="63" applyNumberFormat="1" applyFont="1" applyFill="1" applyAlignment="1">
      <alignment vertical="center"/>
      <protection/>
    </xf>
    <xf numFmtId="0" fontId="35" fillId="0" borderId="19" xfId="0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182" fontId="9" fillId="0" borderId="18" xfId="0" applyNumberFormat="1" applyFont="1" applyFill="1" applyBorder="1" applyAlignment="1">
      <alignment horizontal="center" vertical="center"/>
    </xf>
    <xf numFmtId="41" fontId="0" fillId="0" borderId="26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horizontal="left" vertical="center"/>
    </xf>
    <xf numFmtId="182" fontId="0" fillId="0" borderId="13" xfId="0" applyNumberFormat="1" applyFill="1" applyBorder="1" applyAlignment="1">
      <alignment horizontal="center" vertical="center"/>
    </xf>
    <xf numFmtId="182" fontId="0" fillId="0" borderId="14" xfId="0" applyNumberFormat="1" applyFill="1" applyBorder="1" applyAlignment="1">
      <alignment horizontal="center" vertical="center"/>
    </xf>
    <xf numFmtId="182" fontId="0" fillId="0" borderId="11" xfId="0" applyNumberFormat="1" applyFill="1" applyBorder="1" applyAlignment="1">
      <alignment horizontal="center" vertical="center"/>
    </xf>
    <xf numFmtId="182" fontId="0" fillId="0" borderId="30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/>
    </xf>
    <xf numFmtId="181" fontId="1" fillId="0" borderId="34" xfId="0" applyNumberFormat="1" applyFont="1" applyFill="1" applyBorder="1" applyAlignment="1">
      <alignment vertical="center"/>
    </xf>
    <xf numFmtId="0" fontId="14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 horizontal="right"/>
    </xf>
    <xf numFmtId="0" fontId="0" fillId="17" borderId="0" xfId="0" applyFill="1" applyAlignment="1">
      <alignment/>
    </xf>
    <xf numFmtId="0" fontId="8" fillId="17" borderId="10" xfId="0" applyFont="1" applyFill="1" applyBorder="1" applyAlignment="1">
      <alignment/>
    </xf>
    <xf numFmtId="0" fontId="8" fillId="17" borderId="19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 vertical="center"/>
    </xf>
    <xf numFmtId="0" fontId="8" fillId="17" borderId="0" xfId="0" applyFont="1" applyFill="1" applyAlignment="1">
      <alignment/>
    </xf>
    <xf numFmtId="0" fontId="8" fillId="17" borderId="31" xfId="0" applyFont="1" applyFill="1" applyBorder="1" applyAlignment="1">
      <alignment/>
    </xf>
    <xf numFmtId="0" fontId="8" fillId="17" borderId="32" xfId="0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center" vertical="center"/>
    </xf>
    <xf numFmtId="181" fontId="0" fillId="17" borderId="11" xfId="0" applyNumberFormat="1" applyFont="1" applyFill="1" applyBorder="1" applyAlignment="1">
      <alignment horizontal="center" vertical="center"/>
    </xf>
    <xf numFmtId="187" fontId="0" fillId="17" borderId="12" xfId="0" applyNumberFormat="1" applyFont="1" applyFill="1" applyBorder="1" applyAlignment="1">
      <alignment/>
    </xf>
    <xf numFmtId="187" fontId="0" fillId="17" borderId="13" xfId="0" applyNumberFormat="1" applyFont="1" applyFill="1" applyBorder="1" applyAlignment="1">
      <alignment/>
    </xf>
    <xf numFmtId="181" fontId="0" fillId="17" borderId="17" xfId="0" applyNumberFormat="1" applyFont="1" applyFill="1" applyBorder="1" applyAlignment="1">
      <alignment horizontal="center" vertical="center"/>
    </xf>
    <xf numFmtId="187" fontId="0" fillId="17" borderId="24" xfId="0" applyNumberFormat="1" applyFont="1" applyFill="1" applyBorder="1" applyAlignment="1">
      <alignment/>
    </xf>
    <xf numFmtId="187" fontId="0" fillId="17" borderId="27" xfId="0" applyNumberFormat="1" applyFont="1" applyFill="1" applyBorder="1" applyAlignment="1">
      <alignment/>
    </xf>
    <xf numFmtId="187" fontId="0" fillId="17" borderId="24" xfId="0" applyNumberFormat="1" applyFont="1" applyFill="1" applyBorder="1" applyAlignment="1">
      <alignment/>
    </xf>
    <xf numFmtId="187" fontId="0" fillId="17" borderId="27" xfId="0" applyNumberFormat="1" applyFont="1" applyFill="1" applyBorder="1" applyAlignment="1">
      <alignment/>
    </xf>
    <xf numFmtId="181" fontId="0" fillId="17" borderId="15" xfId="0" applyNumberFormat="1" applyFont="1" applyFill="1" applyBorder="1" applyAlignment="1">
      <alignment horizontal="center" vertical="center"/>
    </xf>
    <xf numFmtId="187" fontId="0" fillId="17" borderId="16" xfId="0" applyNumberFormat="1" applyFont="1" applyFill="1" applyBorder="1" applyAlignment="1">
      <alignment/>
    </xf>
    <xf numFmtId="187" fontId="0" fillId="17" borderId="18" xfId="0" applyNumberFormat="1" applyFont="1" applyFill="1" applyBorder="1" applyAlignment="1">
      <alignment/>
    </xf>
    <xf numFmtId="181" fontId="0" fillId="17" borderId="0" xfId="0" applyNumberFormat="1" applyFill="1" applyBorder="1" applyAlignment="1">
      <alignment horizontal="left" vertical="center"/>
    </xf>
    <xf numFmtId="3" fontId="0" fillId="17" borderId="0" xfId="0" applyNumberFormat="1" applyFill="1" applyBorder="1" applyAlignment="1">
      <alignment/>
    </xf>
    <xf numFmtId="3" fontId="0" fillId="17" borderId="0" xfId="0" applyNumberFormat="1" applyFill="1" applyBorder="1" applyAlignment="1">
      <alignment horizontal="right"/>
    </xf>
    <xf numFmtId="0" fontId="0" fillId="17" borderId="0" xfId="0" applyFill="1" applyAlignment="1">
      <alignment horizontal="left"/>
    </xf>
    <xf numFmtId="0" fontId="41" fillId="17" borderId="0" xfId="0" applyFont="1" applyFill="1" applyAlignment="1">
      <alignment/>
    </xf>
    <xf numFmtId="0" fontId="0" fillId="17" borderId="0" xfId="0" applyFont="1" applyFill="1" applyAlignment="1">
      <alignment/>
    </xf>
    <xf numFmtId="38" fontId="0" fillId="17" borderId="0" xfId="0" applyNumberFormat="1" applyFill="1" applyAlignment="1">
      <alignment/>
    </xf>
    <xf numFmtId="196" fontId="0" fillId="17" borderId="0" xfId="0" applyNumberFormat="1" applyFill="1" applyAlignment="1">
      <alignment/>
    </xf>
    <xf numFmtId="0" fontId="0" fillId="17" borderId="0" xfId="0" applyFont="1" applyFill="1" applyAlignment="1">
      <alignment horizontal="right" indent="2"/>
    </xf>
    <xf numFmtId="0" fontId="36" fillId="17" borderId="0" xfId="0" applyFont="1" applyFill="1" applyAlignment="1">
      <alignment/>
    </xf>
    <xf numFmtId="0" fontId="37" fillId="17" borderId="35" xfId="0" applyFont="1" applyFill="1" applyBorder="1" applyAlignment="1">
      <alignment horizontal="center" vertical="center" wrapText="1"/>
    </xf>
    <xf numFmtId="38" fontId="35" fillId="17" borderId="20" xfId="0" applyNumberFormat="1" applyFont="1" applyFill="1" applyBorder="1" applyAlignment="1">
      <alignment horizontal="center" vertical="center"/>
    </xf>
    <xf numFmtId="38" fontId="35" fillId="17" borderId="36" xfId="0" applyNumberFormat="1" applyFont="1" applyFill="1" applyBorder="1" applyAlignment="1">
      <alignment horizontal="center" vertical="center"/>
    </xf>
    <xf numFmtId="0" fontId="37" fillId="17" borderId="25" xfId="0" applyFont="1" applyFill="1" applyBorder="1" applyAlignment="1">
      <alignment horizontal="center" vertical="center" wrapText="1"/>
    </xf>
    <xf numFmtId="38" fontId="35" fillId="17" borderId="32" xfId="0" applyNumberFormat="1" applyFont="1" applyFill="1" applyBorder="1" applyAlignment="1">
      <alignment horizontal="center" vertical="center"/>
    </xf>
    <xf numFmtId="196" fontId="35" fillId="17" borderId="32" xfId="0" applyNumberFormat="1" applyFont="1" applyFill="1" applyBorder="1" applyAlignment="1">
      <alignment horizontal="center" vertical="center"/>
    </xf>
    <xf numFmtId="0" fontId="35" fillId="17" borderId="32" xfId="0" applyFont="1" applyFill="1" applyBorder="1" applyAlignment="1">
      <alignment horizontal="center" vertical="center"/>
    </xf>
    <xf numFmtId="0" fontId="35" fillId="17" borderId="33" xfId="0" applyFont="1" applyFill="1" applyBorder="1" applyAlignment="1">
      <alignment horizontal="center" vertical="center"/>
    </xf>
    <xf numFmtId="181" fontId="0" fillId="17" borderId="11" xfId="0" applyNumberFormat="1" applyFont="1" applyFill="1" applyBorder="1" applyAlignment="1">
      <alignment horizontal="center" vertical="center"/>
    </xf>
    <xf numFmtId="49" fontId="0" fillId="17" borderId="12" xfId="0" applyNumberFormat="1" applyFill="1" applyBorder="1" applyAlignment="1">
      <alignment horizontal="right"/>
    </xf>
    <xf numFmtId="196" fontId="0" fillId="17" borderId="12" xfId="0" applyNumberFormat="1" applyFont="1" applyFill="1" applyBorder="1" applyAlignment="1">
      <alignment horizontal="right"/>
    </xf>
    <xf numFmtId="196" fontId="0" fillId="17" borderId="12" xfId="0" applyNumberFormat="1" applyFill="1" applyBorder="1" applyAlignment="1" quotePrefix="1">
      <alignment horizontal="right"/>
    </xf>
    <xf numFmtId="196" fontId="0" fillId="17" borderId="13" xfId="0" applyNumberFormat="1" applyFont="1" applyFill="1" applyBorder="1" applyAlignment="1">
      <alignment horizontal="right"/>
    </xf>
    <xf numFmtId="181" fontId="0" fillId="17" borderId="30" xfId="0" applyNumberFormat="1" applyFont="1" applyFill="1" applyBorder="1" applyAlignment="1">
      <alignment horizontal="center" vertical="center"/>
    </xf>
    <xf numFmtId="49" fontId="0" fillId="17" borderId="25" xfId="0" applyNumberFormat="1" applyFill="1" applyBorder="1" applyAlignment="1">
      <alignment horizontal="right"/>
    </xf>
    <xf numFmtId="196" fontId="0" fillId="17" borderId="25" xfId="0" applyNumberFormat="1" applyFont="1" applyFill="1" applyBorder="1" applyAlignment="1">
      <alignment horizontal="right"/>
    </xf>
    <xf numFmtId="196" fontId="0" fillId="17" borderId="14" xfId="0" applyNumberFormat="1" applyFont="1" applyFill="1" applyBorder="1" applyAlignment="1">
      <alignment horizontal="right"/>
    </xf>
    <xf numFmtId="196" fontId="0" fillId="17" borderId="25" xfId="0" applyNumberFormat="1" applyFont="1" applyFill="1" applyBorder="1" applyAlignment="1">
      <alignment/>
    </xf>
    <xf numFmtId="196" fontId="0" fillId="17" borderId="24" xfId="0" applyNumberFormat="1" applyFont="1" applyFill="1" applyBorder="1" applyAlignment="1">
      <alignment horizontal="right"/>
    </xf>
    <xf numFmtId="49" fontId="0" fillId="17" borderId="12" xfId="0" applyNumberFormat="1" applyFont="1" applyFill="1" applyBorder="1" applyAlignment="1">
      <alignment horizontal="right"/>
    </xf>
    <xf numFmtId="196" fontId="0" fillId="17" borderId="12" xfId="0" applyNumberFormat="1" applyFont="1" applyFill="1" applyBorder="1" applyAlignment="1">
      <alignment horizontal="right"/>
    </xf>
    <xf numFmtId="196" fontId="0" fillId="17" borderId="12" xfId="0" applyNumberFormat="1" applyFont="1" applyFill="1" applyBorder="1" applyAlignment="1">
      <alignment horizontal="right"/>
    </xf>
    <xf numFmtId="196" fontId="0" fillId="17" borderId="13" xfId="0" applyNumberFormat="1" applyFont="1" applyFill="1" applyBorder="1" applyAlignment="1">
      <alignment horizontal="right"/>
    </xf>
    <xf numFmtId="49" fontId="0" fillId="17" borderId="25" xfId="0" applyNumberFormat="1" applyFont="1" applyFill="1" applyBorder="1" applyAlignment="1">
      <alignment horizontal="right"/>
    </xf>
    <xf numFmtId="196" fontId="0" fillId="17" borderId="25" xfId="0" applyNumberFormat="1" applyFont="1" applyFill="1" applyBorder="1" applyAlignment="1">
      <alignment horizontal="right"/>
    </xf>
    <xf numFmtId="196" fontId="0" fillId="17" borderId="25" xfId="0" applyNumberFormat="1" applyFont="1" applyFill="1" applyBorder="1" applyAlignment="1">
      <alignment horizontal="right"/>
    </xf>
    <xf numFmtId="196" fontId="0" fillId="17" borderId="25" xfId="0" applyNumberFormat="1" applyFont="1" applyFill="1" applyBorder="1" applyAlignment="1">
      <alignment horizontal="center"/>
    </xf>
    <xf numFmtId="196" fontId="0" fillId="17" borderId="25" xfId="0" applyNumberFormat="1" applyFont="1" applyFill="1" applyBorder="1" applyAlignment="1">
      <alignment horizontal="left"/>
    </xf>
    <xf numFmtId="196" fontId="0" fillId="17" borderId="14" xfId="0" applyNumberFormat="1" applyFont="1" applyFill="1" applyBorder="1" applyAlignment="1">
      <alignment horizontal="left"/>
    </xf>
    <xf numFmtId="49" fontId="0" fillId="17" borderId="12" xfId="0" applyNumberFormat="1" applyFill="1" applyBorder="1" applyAlignment="1">
      <alignment horizontal="right"/>
    </xf>
    <xf numFmtId="196" fontId="0" fillId="17" borderId="24" xfId="0" applyNumberFormat="1" applyFont="1" applyFill="1" applyBorder="1" applyAlignment="1">
      <alignment horizontal="right"/>
    </xf>
    <xf numFmtId="49" fontId="0" fillId="17" borderId="25" xfId="0" applyNumberFormat="1" applyFill="1" applyBorder="1" applyAlignment="1">
      <alignment horizontal="right"/>
    </xf>
    <xf numFmtId="196" fontId="0" fillId="17" borderId="14" xfId="0" applyNumberFormat="1" applyFont="1" applyFill="1" applyBorder="1" applyAlignment="1">
      <alignment horizontal="right"/>
    </xf>
    <xf numFmtId="189" fontId="0" fillId="17" borderId="12" xfId="0" applyNumberFormat="1" applyFont="1" applyFill="1" applyBorder="1" applyAlignment="1">
      <alignment/>
    </xf>
    <xf numFmtId="189" fontId="0" fillId="17" borderId="13" xfId="0" applyNumberFormat="1" applyFont="1" applyFill="1" applyBorder="1" applyAlignment="1">
      <alignment/>
    </xf>
    <xf numFmtId="49" fontId="0" fillId="17" borderId="0" xfId="0" applyNumberFormat="1" applyFill="1" applyBorder="1" applyAlignment="1" applyProtection="1">
      <alignment horizontal="right"/>
      <protection locked="0"/>
    </xf>
    <xf numFmtId="49" fontId="0" fillId="17" borderId="25" xfId="0" applyNumberFormat="1" applyFont="1" applyFill="1" applyBorder="1" applyAlignment="1">
      <alignment horizontal="right"/>
    </xf>
    <xf numFmtId="189" fontId="0" fillId="17" borderId="25" xfId="0" applyNumberFormat="1" applyFont="1" applyFill="1" applyBorder="1" applyAlignment="1">
      <alignment/>
    </xf>
    <xf numFmtId="180" fontId="0" fillId="17" borderId="25" xfId="0" applyNumberFormat="1" applyFont="1" applyFill="1" applyBorder="1" applyAlignment="1">
      <alignment/>
    </xf>
    <xf numFmtId="180" fontId="0" fillId="17" borderId="14" xfId="0" applyNumberFormat="1" applyFont="1" applyFill="1" applyBorder="1" applyAlignment="1">
      <alignment/>
    </xf>
    <xf numFmtId="0" fontId="0" fillId="17" borderId="0" xfId="0" applyNumberFormat="1" applyFill="1" applyBorder="1" applyAlignment="1" applyProtection="1">
      <alignment horizontal="right"/>
      <protection locked="0"/>
    </xf>
    <xf numFmtId="196" fontId="0" fillId="17" borderId="12" xfId="0" applyNumberFormat="1" applyFont="1" applyFill="1" applyBorder="1" applyAlignment="1">
      <alignment horizontal="right"/>
    </xf>
    <xf numFmtId="187" fontId="0" fillId="17" borderId="12" xfId="0" applyNumberFormat="1" applyFont="1" applyFill="1" applyBorder="1" applyAlignment="1">
      <alignment horizontal="right"/>
    </xf>
    <xf numFmtId="187" fontId="0" fillId="17" borderId="13" xfId="0" applyNumberFormat="1" applyFont="1" applyFill="1" applyBorder="1" applyAlignment="1">
      <alignment horizontal="right"/>
    </xf>
    <xf numFmtId="0" fontId="0" fillId="17" borderId="30" xfId="0" applyFont="1" applyFill="1" applyBorder="1" applyAlignment="1">
      <alignment/>
    </xf>
    <xf numFmtId="187" fontId="0" fillId="17" borderId="25" xfId="0" applyNumberFormat="1" applyFont="1" applyFill="1" applyBorder="1" applyAlignment="1">
      <alignment horizontal="right"/>
    </xf>
    <xf numFmtId="187" fontId="0" fillId="17" borderId="25" xfId="0" applyNumberFormat="1" applyFont="1" applyFill="1" applyBorder="1" applyAlignment="1">
      <alignment/>
    </xf>
    <xf numFmtId="187" fontId="0" fillId="17" borderId="14" xfId="0" applyNumberFormat="1" applyFont="1" applyFill="1" applyBorder="1" applyAlignment="1">
      <alignment/>
    </xf>
    <xf numFmtId="181" fontId="0" fillId="17" borderId="15" xfId="0" applyNumberFormat="1" applyFont="1" applyFill="1" applyBorder="1" applyAlignment="1">
      <alignment horizontal="center" vertical="center"/>
    </xf>
    <xf numFmtId="49" fontId="0" fillId="17" borderId="16" xfId="0" applyNumberFormat="1" applyFill="1" applyBorder="1" applyAlignment="1">
      <alignment horizontal="right"/>
    </xf>
    <xf numFmtId="196" fontId="0" fillId="17" borderId="16" xfId="0" applyNumberFormat="1" applyFont="1" applyFill="1" applyBorder="1" applyAlignment="1">
      <alignment/>
    </xf>
    <xf numFmtId="196" fontId="0" fillId="17" borderId="16" xfId="0" applyNumberFormat="1" applyFont="1" applyFill="1" applyBorder="1" applyAlignment="1">
      <alignment horizontal="right"/>
    </xf>
    <xf numFmtId="196" fontId="0" fillId="17" borderId="18" xfId="0" applyNumberFormat="1" applyFont="1" applyFill="1" applyBorder="1" applyAlignment="1">
      <alignment/>
    </xf>
    <xf numFmtId="0" fontId="0" fillId="17" borderId="0" xfId="0" applyFont="1" applyFill="1" applyAlignment="1">
      <alignment horizontal="left" wrapText="1"/>
    </xf>
    <xf numFmtId="0" fontId="35" fillId="17" borderId="19" xfId="0" applyFont="1" applyFill="1" applyBorder="1" applyAlignment="1">
      <alignment horizontal="center" vertical="center"/>
    </xf>
    <xf numFmtId="0" fontId="35" fillId="17" borderId="20" xfId="0" applyFont="1" applyFill="1" applyBorder="1" applyAlignment="1">
      <alignment horizontal="center" vertical="center"/>
    </xf>
    <xf numFmtId="0" fontId="36" fillId="17" borderId="0" xfId="0" applyFont="1" applyFill="1" applyAlignment="1">
      <alignment vertical="center"/>
    </xf>
    <xf numFmtId="0" fontId="0" fillId="17" borderId="0" xfId="0" applyFont="1" applyFill="1" applyAlignment="1">
      <alignment vertical="center"/>
    </xf>
    <xf numFmtId="0" fontId="0" fillId="17" borderId="0" xfId="0" applyFont="1" applyFill="1" applyAlignment="1">
      <alignment horizontal="right" vertical="center"/>
    </xf>
    <xf numFmtId="0" fontId="0" fillId="17" borderId="0" xfId="0" applyFill="1" applyAlignment="1">
      <alignment vertical="center"/>
    </xf>
    <xf numFmtId="0" fontId="35" fillId="17" borderId="10" xfId="0" applyFont="1" applyFill="1" applyBorder="1" applyAlignment="1">
      <alignment horizontal="center" vertical="center"/>
    </xf>
    <xf numFmtId="0" fontId="35" fillId="17" borderId="35" xfId="0" applyFont="1" applyFill="1" applyBorder="1" applyAlignment="1">
      <alignment horizontal="center" vertical="center"/>
    </xf>
    <xf numFmtId="49" fontId="35" fillId="17" borderId="37" xfId="0" applyNumberFormat="1" applyFont="1" applyFill="1" applyBorder="1" applyAlignment="1">
      <alignment vertical="center"/>
    </xf>
    <xf numFmtId="49" fontId="35" fillId="17" borderId="36" xfId="0" applyNumberFormat="1" applyFont="1" applyFill="1" applyBorder="1" applyAlignment="1">
      <alignment horizontal="center" vertical="center"/>
    </xf>
    <xf numFmtId="0" fontId="8" fillId="17" borderId="0" xfId="0" applyFont="1" applyFill="1" applyBorder="1" applyAlignment="1">
      <alignment/>
    </xf>
    <xf numFmtId="0" fontId="35" fillId="17" borderId="31" xfId="0" applyFont="1" applyFill="1" applyBorder="1" applyAlignment="1">
      <alignment horizontal="center" vertical="center"/>
    </xf>
    <xf numFmtId="0" fontId="35" fillId="17" borderId="32" xfId="0" applyFont="1" applyFill="1" applyBorder="1" applyAlignment="1">
      <alignment horizontal="center" vertical="center"/>
    </xf>
    <xf numFmtId="0" fontId="35" fillId="17" borderId="25" xfId="0" applyFont="1" applyFill="1" applyBorder="1" applyAlignment="1">
      <alignment horizontal="center" vertical="center"/>
    </xf>
    <xf numFmtId="49" fontId="39" fillId="17" borderId="25" xfId="0" applyNumberFormat="1" applyFont="1" applyFill="1" applyBorder="1" applyAlignment="1">
      <alignment horizontal="center" vertical="center"/>
    </xf>
    <xf numFmtId="49" fontId="39" fillId="17" borderId="32" xfId="0" applyNumberFormat="1" applyFont="1" applyFill="1" applyBorder="1" applyAlignment="1">
      <alignment horizontal="center" vertical="center" wrapText="1"/>
    </xf>
    <xf numFmtId="49" fontId="39" fillId="17" borderId="33" xfId="0" applyNumberFormat="1" applyFont="1" applyFill="1" applyBorder="1" applyAlignment="1">
      <alignment horizontal="center" vertical="center" wrapText="1"/>
    </xf>
    <xf numFmtId="49" fontId="8" fillId="17" borderId="0" xfId="0" applyNumberFormat="1" applyFont="1" applyFill="1" applyBorder="1" applyAlignment="1">
      <alignment horizontal="center" vertical="center" wrapText="1"/>
    </xf>
    <xf numFmtId="181" fontId="0" fillId="17" borderId="17" xfId="0" applyNumberFormat="1" applyFill="1" applyBorder="1" applyAlignment="1">
      <alignment horizontal="center" vertical="center"/>
    </xf>
    <xf numFmtId="181" fontId="0" fillId="17" borderId="24" xfId="0" applyNumberFormat="1" applyFill="1" applyBorder="1" applyAlignment="1">
      <alignment horizontal="right" vertical="center"/>
    </xf>
    <xf numFmtId="181" fontId="0" fillId="17" borderId="27" xfId="0" applyNumberFormat="1" applyFill="1" applyBorder="1" applyAlignment="1">
      <alignment horizontal="right" vertical="center"/>
    </xf>
    <xf numFmtId="181" fontId="0" fillId="17" borderId="0" xfId="0" applyNumberFormat="1" applyFill="1" applyBorder="1" applyAlignment="1">
      <alignment/>
    </xf>
    <xf numFmtId="187" fontId="0" fillId="17" borderId="0" xfId="0" applyNumberFormat="1" applyFill="1" applyBorder="1" applyAlignment="1">
      <alignment/>
    </xf>
    <xf numFmtId="181" fontId="0" fillId="17" borderId="24" xfId="0" applyNumberFormat="1" applyFont="1" applyFill="1" applyBorder="1" applyAlignment="1">
      <alignment horizontal="right" vertical="center"/>
    </xf>
    <xf numFmtId="181" fontId="0" fillId="17" borderId="27" xfId="0" applyNumberFormat="1" applyFont="1" applyFill="1" applyBorder="1" applyAlignment="1">
      <alignment horizontal="right" vertical="center"/>
    </xf>
    <xf numFmtId="181" fontId="0" fillId="17" borderId="17" xfId="0" applyNumberFormat="1" applyFont="1" applyFill="1" applyBorder="1" applyAlignment="1">
      <alignment horizontal="center" vertical="center"/>
    </xf>
    <xf numFmtId="187" fontId="0" fillId="17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81" fontId="0" fillId="17" borderId="0" xfId="0" applyNumberFormat="1" applyFont="1" applyFill="1" applyBorder="1" applyAlignment="1">
      <alignment/>
    </xf>
    <xf numFmtId="181" fontId="0" fillId="17" borderId="0" xfId="0" applyNumberFormat="1" applyFill="1" applyAlignment="1">
      <alignment/>
    </xf>
    <xf numFmtId="181" fontId="0" fillId="17" borderId="15" xfId="0" applyNumberFormat="1" applyFill="1" applyBorder="1" applyAlignment="1">
      <alignment horizontal="center" vertical="center"/>
    </xf>
    <xf numFmtId="181" fontId="0" fillId="17" borderId="16" xfId="0" applyNumberFormat="1" applyFill="1" applyBorder="1" applyAlignment="1">
      <alignment horizontal="right" vertical="center"/>
    </xf>
    <xf numFmtId="181" fontId="0" fillId="17" borderId="18" xfId="0" applyNumberFormat="1" applyFill="1" applyBorder="1" applyAlignment="1">
      <alignment horizontal="right" vertical="center"/>
    </xf>
    <xf numFmtId="0" fontId="0" fillId="17" borderId="26" xfId="0" applyFill="1" applyBorder="1" applyAlignment="1">
      <alignment/>
    </xf>
    <xf numFmtId="0" fontId="0" fillId="17" borderId="0" xfId="0" applyFill="1" applyBorder="1" applyAlignment="1">
      <alignment horizontal="left" vertical="center"/>
    </xf>
    <xf numFmtId="181" fontId="0" fillId="17" borderId="0" xfId="0" applyNumberFormat="1" applyFill="1" applyBorder="1" applyAlignment="1">
      <alignment horizontal="right" vertical="center"/>
    </xf>
    <xf numFmtId="41" fontId="0" fillId="17" borderId="0" xfId="0" applyNumberFormat="1" applyFill="1" applyBorder="1" applyAlignment="1">
      <alignment horizontal="right" vertical="center" wrapText="1"/>
    </xf>
    <xf numFmtId="0" fontId="44" fillId="17" borderId="0" xfId="0" applyFont="1" applyFill="1" applyAlignment="1">
      <alignment horizontal="left" vertical="center"/>
    </xf>
    <xf numFmtId="0" fontId="15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center" vertical="center"/>
    </xf>
    <xf numFmtId="0" fontId="7" fillId="17" borderId="0" xfId="0" applyFont="1" applyFill="1" applyAlignment="1">
      <alignment horizontal="right" vertical="center"/>
    </xf>
    <xf numFmtId="0" fontId="0" fillId="17" borderId="0" xfId="0" applyFill="1" applyAlignment="1">
      <alignment horizontal="center" vertical="center"/>
    </xf>
    <xf numFmtId="0" fontId="35" fillId="17" borderId="21" xfId="0" applyFont="1" applyFill="1" applyBorder="1" applyAlignment="1">
      <alignment horizontal="center" vertical="center"/>
    </xf>
    <xf numFmtId="0" fontId="35" fillId="17" borderId="35" xfId="0" applyFont="1" applyFill="1" applyBorder="1" applyAlignment="1">
      <alignment horizontal="center" vertical="center" wrapText="1"/>
    </xf>
    <xf numFmtId="0" fontId="36" fillId="17" borderId="20" xfId="0" applyFont="1" applyFill="1" applyBorder="1" applyAlignment="1">
      <alignment horizontal="center" vertical="center"/>
    </xf>
    <xf numFmtId="0" fontId="36" fillId="17" borderId="36" xfId="0" applyFont="1" applyFill="1" applyBorder="1" applyAlignment="1">
      <alignment horizontal="center" vertical="center"/>
    </xf>
    <xf numFmtId="0" fontId="36" fillId="17" borderId="10" xfId="0" applyFont="1" applyFill="1" applyBorder="1" applyAlignment="1">
      <alignment horizontal="center" vertical="center"/>
    </xf>
    <xf numFmtId="0" fontId="36" fillId="17" borderId="37" xfId="0" applyFont="1" applyFill="1" applyBorder="1" applyAlignment="1">
      <alignment horizontal="center" vertical="center" wrapText="1"/>
    </xf>
    <xf numFmtId="0" fontId="8" fillId="17" borderId="0" xfId="0" applyFont="1" applyFill="1" applyAlignment="1">
      <alignment horizontal="center" vertical="center"/>
    </xf>
    <xf numFmtId="0" fontId="35" fillId="17" borderId="30" xfId="0" applyFont="1" applyFill="1" applyBorder="1" applyAlignment="1">
      <alignment horizontal="center" vertical="center"/>
    </xf>
    <xf numFmtId="0" fontId="35" fillId="17" borderId="25" xfId="0" applyFont="1" applyFill="1" applyBorder="1" applyAlignment="1">
      <alignment horizontal="center" vertical="center" wrapText="1"/>
    </xf>
    <xf numFmtId="0" fontId="36" fillId="17" borderId="32" xfId="0" applyFont="1" applyFill="1" applyBorder="1" applyAlignment="1">
      <alignment horizontal="center" vertical="center"/>
    </xf>
    <xf numFmtId="0" fontId="36" fillId="17" borderId="32" xfId="0" applyFont="1" applyFill="1" applyBorder="1" applyAlignment="1">
      <alignment horizontal="center" vertical="center" shrinkToFit="1"/>
    </xf>
    <xf numFmtId="0" fontId="37" fillId="17" borderId="32" xfId="0" applyFont="1" applyFill="1" applyBorder="1" applyAlignment="1">
      <alignment horizontal="center" vertical="center" wrapText="1"/>
    </xf>
    <xf numFmtId="0" fontId="36" fillId="17" borderId="3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6" fillId="17" borderId="31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/>
    </xf>
    <xf numFmtId="0" fontId="36" fillId="17" borderId="31" xfId="0" applyFont="1" applyFill="1" applyBorder="1" applyAlignment="1">
      <alignment horizontal="center" vertical="center"/>
    </xf>
    <xf numFmtId="0" fontId="36" fillId="17" borderId="33" xfId="0" applyFont="1" applyFill="1" applyBorder="1" applyAlignment="1">
      <alignment horizontal="center" vertical="center" wrapText="1"/>
    </xf>
    <xf numFmtId="0" fontId="36" fillId="17" borderId="14" xfId="0" applyFont="1" applyFill="1" applyBorder="1" applyAlignment="1">
      <alignment horizontal="center" vertical="center" wrapText="1"/>
    </xf>
    <xf numFmtId="181" fontId="7" fillId="17" borderId="11" xfId="0" applyNumberFormat="1" applyFont="1" applyFill="1" applyBorder="1" applyAlignment="1">
      <alignment horizontal="center" vertical="center"/>
    </xf>
    <xf numFmtId="181" fontId="7" fillId="17" borderId="28" xfId="0" applyNumberFormat="1" applyFont="1" applyFill="1" applyBorder="1" applyAlignment="1">
      <alignment horizontal="center" vertical="center"/>
    </xf>
    <xf numFmtId="188" fontId="7" fillId="17" borderId="12" xfId="0" applyNumberFormat="1" applyFont="1" applyFill="1" applyBorder="1" applyAlignment="1">
      <alignment vertical="center"/>
    </xf>
    <xf numFmtId="188" fontId="7" fillId="17" borderId="11" xfId="0" applyNumberFormat="1" applyFont="1" applyFill="1" applyBorder="1" applyAlignment="1">
      <alignment vertical="center"/>
    </xf>
    <xf numFmtId="188" fontId="7" fillId="17" borderId="13" xfId="0" applyNumberFormat="1" applyFont="1" applyFill="1" applyBorder="1" applyAlignment="1">
      <alignment vertical="center"/>
    </xf>
    <xf numFmtId="188" fontId="7" fillId="17" borderId="11" xfId="0" applyNumberFormat="1" applyFont="1" applyFill="1" applyBorder="1" applyAlignment="1">
      <alignment vertical="center"/>
    </xf>
    <xf numFmtId="187" fontId="7" fillId="17" borderId="13" xfId="0" applyNumberFormat="1" applyFont="1" applyFill="1" applyBorder="1" applyAlignment="1">
      <alignment horizontal="right" vertical="center" wrapText="1"/>
    </xf>
    <xf numFmtId="181" fontId="7" fillId="17" borderId="17" xfId="0" applyNumberFormat="1" applyFont="1" applyFill="1" applyBorder="1" applyAlignment="1">
      <alignment horizontal="center" vertical="center"/>
    </xf>
    <xf numFmtId="181" fontId="7" fillId="17" borderId="0" xfId="0" applyNumberFormat="1" applyFont="1" applyFill="1" applyBorder="1" applyAlignment="1">
      <alignment horizontal="center" vertical="center"/>
    </xf>
    <xf numFmtId="188" fontId="7" fillId="17" borderId="24" xfId="0" applyNumberFormat="1" applyFont="1" applyFill="1" applyBorder="1" applyAlignment="1">
      <alignment vertical="center"/>
    </xf>
    <xf numFmtId="188" fontId="7" fillId="17" borderId="17" xfId="0" applyNumberFormat="1" applyFont="1" applyFill="1" applyBorder="1" applyAlignment="1">
      <alignment vertical="center"/>
    </xf>
    <xf numFmtId="188" fontId="7" fillId="17" borderId="24" xfId="0" applyNumberFormat="1" applyFont="1" applyFill="1" applyBorder="1" applyAlignment="1">
      <alignment horizontal="right" vertical="center"/>
    </xf>
    <xf numFmtId="188" fontId="7" fillId="17" borderId="27" xfId="0" applyNumberFormat="1" applyFont="1" applyFill="1" applyBorder="1" applyAlignment="1">
      <alignment vertical="center"/>
    </xf>
    <xf numFmtId="188" fontId="7" fillId="17" borderId="17" xfId="0" applyNumberFormat="1" applyFont="1" applyFill="1" applyBorder="1" applyAlignment="1">
      <alignment vertical="center"/>
    </xf>
    <xf numFmtId="188" fontId="7" fillId="17" borderId="24" xfId="0" applyNumberFormat="1" applyFont="1" applyFill="1" applyBorder="1" applyAlignment="1" quotePrefix="1">
      <alignment horizontal="right" vertical="center"/>
    </xf>
    <xf numFmtId="187" fontId="7" fillId="17" borderId="27" xfId="0" applyNumberFormat="1" applyFont="1" applyFill="1" applyBorder="1" applyAlignment="1">
      <alignment horizontal="right" vertical="center" wrapText="1"/>
    </xf>
    <xf numFmtId="188" fontId="7" fillId="17" borderId="27" xfId="0" applyNumberFormat="1" applyFont="1" applyFill="1" applyBorder="1" applyAlignment="1">
      <alignment vertical="center"/>
    </xf>
    <xf numFmtId="188" fontId="7" fillId="17" borderId="27" xfId="0" applyNumberFormat="1" applyFont="1" applyFill="1" applyBorder="1" applyAlignment="1">
      <alignment horizontal="right" vertical="center"/>
    </xf>
    <xf numFmtId="188" fontId="7" fillId="17" borderId="17" xfId="0" applyNumberFormat="1" applyFont="1" applyFill="1" applyBorder="1" applyAlignment="1">
      <alignment horizontal="right" vertical="center"/>
    </xf>
    <xf numFmtId="181" fontId="7" fillId="17" borderId="15" xfId="0" applyNumberFormat="1" applyFont="1" applyFill="1" applyBorder="1" applyAlignment="1">
      <alignment horizontal="center" vertical="center"/>
    </xf>
    <xf numFmtId="181" fontId="7" fillId="17" borderId="29" xfId="0" applyNumberFormat="1" applyFont="1" applyFill="1" applyBorder="1" applyAlignment="1">
      <alignment horizontal="center" vertical="center"/>
    </xf>
    <xf numFmtId="188" fontId="7" fillId="17" borderId="16" xfId="0" applyNumberFormat="1" applyFont="1" applyFill="1" applyBorder="1" applyAlignment="1">
      <alignment vertical="center"/>
    </xf>
    <xf numFmtId="188" fontId="7" fillId="17" borderId="15" xfId="0" applyNumberFormat="1" applyFont="1" applyFill="1" applyBorder="1" applyAlignment="1">
      <alignment vertical="center"/>
    </xf>
    <xf numFmtId="188" fontId="7" fillId="17" borderId="16" xfId="0" applyNumberFormat="1" applyFont="1" applyFill="1" applyBorder="1" applyAlignment="1">
      <alignment horizontal="right" vertical="center"/>
    </xf>
    <xf numFmtId="188" fontId="7" fillId="17" borderId="18" xfId="0" applyNumberFormat="1" applyFont="1" applyFill="1" applyBorder="1" applyAlignment="1">
      <alignment vertical="center"/>
    </xf>
    <xf numFmtId="188" fontId="7" fillId="17" borderId="15" xfId="0" applyNumberFormat="1" applyFont="1" applyFill="1" applyBorder="1" applyAlignment="1">
      <alignment vertical="center"/>
    </xf>
    <xf numFmtId="187" fontId="7" fillId="17" borderId="18" xfId="0" applyNumberFormat="1" applyFont="1" applyFill="1" applyBorder="1" applyAlignment="1">
      <alignment horizontal="right" vertical="center" wrapText="1"/>
    </xf>
    <xf numFmtId="0" fontId="6" fillId="17" borderId="26" xfId="0" applyFont="1" applyFill="1" applyBorder="1" applyAlignment="1">
      <alignment vertical="center" wrapText="1"/>
    </xf>
    <xf numFmtId="0" fontId="6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vertical="center" wrapText="1"/>
    </xf>
    <xf numFmtId="0" fontId="7" fillId="17" borderId="0" xfId="0" applyFont="1" applyFill="1" applyAlignment="1">
      <alignment vertical="center"/>
    </xf>
    <xf numFmtId="0" fontId="0" fillId="17" borderId="0" xfId="0" applyFill="1" applyBorder="1" applyAlignment="1">
      <alignment horizontal="left" vertical="center"/>
    </xf>
    <xf numFmtId="0" fontId="0" fillId="17" borderId="0" xfId="0" applyFill="1" applyAlignment="1">
      <alignment horizontal="left" vertical="center"/>
    </xf>
    <xf numFmtId="3" fontId="35" fillId="17" borderId="0" xfId="0" applyNumberFormat="1" applyFont="1" applyFill="1" applyAlignment="1">
      <alignment vertical="center"/>
    </xf>
    <xf numFmtId="3" fontId="0" fillId="17" borderId="0" xfId="0" applyNumberFormat="1" applyFont="1" applyFill="1" applyAlignment="1">
      <alignment vertical="center"/>
    </xf>
    <xf numFmtId="3" fontId="0" fillId="17" borderId="0" xfId="0" applyNumberFormat="1" applyFont="1" applyFill="1" applyAlignment="1">
      <alignment horizontal="right" vertical="center"/>
    </xf>
    <xf numFmtId="3" fontId="0" fillId="17" borderId="0" xfId="0" applyNumberFormat="1" applyFill="1" applyAlignment="1">
      <alignment vertical="center"/>
    </xf>
    <xf numFmtId="3" fontId="13" fillId="17" borderId="10" xfId="0" applyNumberFormat="1" applyFont="1" applyFill="1" applyBorder="1" applyAlignment="1">
      <alignment vertical="center"/>
    </xf>
    <xf numFmtId="3" fontId="39" fillId="17" borderId="19" xfId="0" applyNumberFormat="1" applyFont="1" applyFill="1" applyBorder="1" applyAlignment="1">
      <alignment horizontal="center" vertical="center"/>
    </xf>
    <xf numFmtId="3" fontId="39" fillId="17" borderId="20" xfId="0" applyNumberFormat="1" applyFont="1" applyFill="1" applyBorder="1" applyAlignment="1">
      <alignment horizontal="center" vertical="center"/>
    </xf>
    <xf numFmtId="3" fontId="39" fillId="17" borderId="10" xfId="0" applyNumberFormat="1" applyFont="1" applyFill="1" applyBorder="1" applyAlignment="1">
      <alignment horizontal="center" vertical="center"/>
    </xf>
    <xf numFmtId="3" fontId="39" fillId="17" borderId="19" xfId="0" applyNumberFormat="1" applyFont="1" applyFill="1" applyBorder="1" applyAlignment="1">
      <alignment horizontal="center" vertical="center" wrapText="1"/>
    </xf>
    <xf numFmtId="3" fontId="43" fillId="17" borderId="19" xfId="0" applyNumberFormat="1" applyFont="1" applyFill="1" applyBorder="1" applyAlignment="1">
      <alignment horizontal="center" vertical="center" wrapText="1"/>
    </xf>
    <xf numFmtId="3" fontId="35" fillId="17" borderId="20" xfId="0" applyNumberFormat="1" applyFont="1" applyFill="1" applyBorder="1" applyAlignment="1">
      <alignment horizontal="center" vertical="center"/>
    </xf>
    <xf numFmtId="3" fontId="8" fillId="17" borderId="0" xfId="0" applyNumberFormat="1" applyFont="1" applyFill="1" applyAlignment="1">
      <alignment vertical="center"/>
    </xf>
    <xf numFmtId="3" fontId="6" fillId="17" borderId="11" xfId="0" applyNumberFormat="1" applyFont="1" applyFill="1" applyBorder="1" applyAlignment="1">
      <alignment horizontal="center" vertical="center"/>
    </xf>
    <xf numFmtId="3" fontId="6" fillId="17" borderId="24" xfId="0" applyNumberFormat="1" applyFont="1" applyFill="1" applyBorder="1" applyAlignment="1">
      <alignment horizontal="right" vertical="center"/>
    </xf>
    <xf numFmtId="3" fontId="6" fillId="17" borderId="27" xfId="0" applyNumberFormat="1" applyFont="1" applyFill="1" applyBorder="1" applyAlignment="1">
      <alignment horizontal="right" vertical="center"/>
    </xf>
    <xf numFmtId="3" fontId="6" fillId="17" borderId="17" xfId="0" applyNumberFormat="1" applyFont="1" applyFill="1" applyBorder="1" applyAlignment="1">
      <alignment horizontal="right" vertical="center"/>
    </xf>
    <xf numFmtId="41" fontId="6" fillId="17" borderId="27" xfId="0" applyNumberFormat="1" applyFont="1" applyFill="1" applyBorder="1" applyAlignment="1">
      <alignment horizontal="right" vertical="center"/>
    </xf>
    <xf numFmtId="3" fontId="6" fillId="17" borderId="17" xfId="0" applyNumberFormat="1" applyFont="1" applyFill="1" applyBorder="1" applyAlignment="1">
      <alignment horizontal="center" vertical="center"/>
    </xf>
    <xf numFmtId="204" fontId="5" fillId="17" borderId="0" xfId="65" applyNumberFormat="1" applyFont="1" applyFill="1" applyBorder="1" applyAlignment="1">
      <alignment horizontal="right" vertical="center" shrinkToFit="1"/>
      <protection/>
    </xf>
    <xf numFmtId="3" fontId="6" fillId="17" borderId="24" xfId="0" applyNumberFormat="1" applyFont="1" applyFill="1" applyBorder="1" applyAlignment="1" quotePrefix="1">
      <alignment horizontal="right" vertical="center"/>
    </xf>
    <xf numFmtId="3" fontId="6" fillId="17" borderId="17" xfId="0" applyNumberFormat="1" applyFont="1" applyFill="1" applyBorder="1" applyAlignment="1" quotePrefix="1">
      <alignment horizontal="right" vertical="center"/>
    </xf>
    <xf numFmtId="3" fontId="6" fillId="17" borderId="27" xfId="0" applyNumberFormat="1" applyFont="1" applyFill="1" applyBorder="1" applyAlignment="1" quotePrefix="1">
      <alignment horizontal="right" vertical="center"/>
    </xf>
    <xf numFmtId="3" fontId="6" fillId="17" borderId="15" xfId="0" applyNumberFormat="1" applyFont="1" applyFill="1" applyBorder="1" applyAlignment="1">
      <alignment horizontal="center" vertical="center"/>
    </xf>
    <xf numFmtId="3" fontId="6" fillId="17" borderId="16" xfId="0" applyNumberFormat="1" applyFont="1" applyFill="1" applyBorder="1" applyAlignment="1">
      <alignment horizontal="right" vertical="center"/>
    </xf>
    <xf numFmtId="3" fontId="6" fillId="17" borderId="18" xfId="0" applyNumberFormat="1" applyFont="1" applyFill="1" applyBorder="1" applyAlignment="1">
      <alignment horizontal="right" vertical="center"/>
    </xf>
    <xf numFmtId="3" fontId="6" fillId="17" borderId="15" xfId="0" applyNumberFormat="1" applyFont="1" applyFill="1" applyBorder="1" applyAlignment="1">
      <alignment horizontal="right" vertical="center"/>
    </xf>
    <xf numFmtId="3" fontId="0" fillId="17" borderId="0" xfId="0" applyNumberFormat="1" applyFill="1" applyBorder="1" applyAlignment="1">
      <alignment vertical="center"/>
    </xf>
    <xf numFmtId="3" fontId="0" fillId="17" borderId="0" xfId="0" applyNumberFormat="1" applyFill="1" applyAlignment="1">
      <alignment horizontal="right" vertical="center"/>
    </xf>
    <xf numFmtId="3" fontId="8" fillId="17" borderId="10" xfId="0" applyNumberFormat="1" applyFont="1" applyFill="1" applyBorder="1" applyAlignment="1">
      <alignment vertical="center"/>
    </xf>
    <xf numFmtId="3" fontId="38" fillId="17" borderId="19" xfId="0" applyNumberFormat="1" applyFont="1" applyFill="1" applyBorder="1" applyAlignment="1">
      <alignment horizontal="center" vertical="center"/>
    </xf>
    <xf numFmtId="3" fontId="35" fillId="17" borderId="19" xfId="0" applyNumberFormat="1" applyFont="1" applyFill="1" applyBorder="1" applyAlignment="1">
      <alignment horizontal="center" vertical="center" wrapText="1"/>
    </xf>
    <xf numFmtId="3" fontId="35" fillId="17" borderId="19" xfId="0" applyNumberFormat="1" applyFont="1" applyFill="1" applyBorder="1" applyAlignment="1">
      <alignment horizontal="center" vertical="center"/>
    </xf>
    <xf numFmtId="3" fontId="35" fillId="17" borderId="20" xfId="0" applyNumberFormat="1" applyFont="1" applyFill="1" applyBorder="1" applyAlignment="1">
      <alignment horizontal="center" vertical="center" wrapText="1"/>
    </xf>
    <xf numFmtId="3" fontId="35" fillId="17" borderId="10" xfId="0" applyNumberFormat="1" applyFont="1" applyFill="1" applyBorder="1" applyAlignment="1">
      <alignment horizontal="center" vertical="center" wrapText="1"/>
    </xf>
    <xf numFmtId="3" fontId="38" fillId="17" borderId="19" xfId="0" applyNumberFormat="1" applyFont="1" applyFill="1" applyBorder="1" applyAlignment="1">
      <alignment horizontal="center" vertical="center" wrapText="1"/>
    </xf>
    <xf numFmtId="3" fontId="0" fillId="17" borderId="0" xfId="0" applyNumberFormat="1" applyFill="1" applyBorder="1" applyAlignment="1">
      <alignment horizontal="left" vertical="center"/>
    </xf>
    <xf numFmtId="0" fontId="7" fillId="17" borderId="0" xfId="0" applyFont="1" applyFill="1" applyAlignment="1">
      <alignment/>
    </xf>
    <xf numFmtId="0" fontId="8" fillId="17" borderId="21" xfId="0" applyFont="1" applyFill="1" applyBorder="1" applyAlignment="1">
      <alignment/>
    </xf>
    <xf numFmtId="0" fontId="8" fillId="17" borderId="35" xfId="0" applyFont="1" applyFill="1" applyBorder="1" applyAlignment="1">
      <alignment horizontal="center" vertical="center"/>
    </xf>
    <xf numFmtId="0" fontId="8" fillId="17" borderId="20" xfId="0" applyFont="1" applyFill="1" applyBorder="1" applyAlignment="1">
      <alignment horizontal="center"/>
    </xf>
    <xf numFmtId="0" fontId="8" fillId="17" borderId="36" xfId="0" applyFont="1" applyFill="1" applyBorder="1" applyAlignment="1">
      <alignment horizontal="center"/>
    </xf>
    <xf numFmtId="0" fontId="8" fillId="17" borderId="17" xfId="0" applyFont="1" applyFill="1" applyBorder="1" applyAlignment="1">
      <alignment/>
    </xf>
    <xf numFmtId="0" fontId="8" fillId="17" borderId="24" xfId="0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center"/>
    </xf>
    <xf numFmtId="0" fontId="8" fillId="17" borderId="31" xfId="0" applyFont="1" applyFill="1" applyBorder="1" applyAlignment="1">
      <alignment horizontal="center"/>
    </xf>
    <xf numFmtId="0" fontId="8" fillId="17" borderId="38" xfId="0" applyFont="1" applyFill="1" applyBorder="1" applyAlignment="1">
      <alignment horizontal="center"/>
    </xf>
    <xf numFmtId="0" fontId="8" fillId="17" borderId="30" xfId="0" applyFont="1" applyFill="1" applyBorder="1" applyAlignment="1">
      <alignment/>
    </xf>
    <xf numFmtId="0" fontId="8" fillId="17" borderId="25" xfId="0" applyFont="1" applyFill="1" applyBorder="1" applyAlignment="1">
      <alignment horizontal="center" vertical="center"/>
    </xf>
    <xf numFmtId="0" fontId="8" fillId="17" borderId="32" xfId="0" applyFont="1" applyFill="1" applyBorder="1" applyAlignment="1">
      <alignment horizontal="center"/>
    </xf>
    <xf numFmtId="0" fontId="8" fillId="17" borderId="33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181" fontId="0" fillId="17" borderId="12" xfId="0" applyNumberFormat="1" applyFill="1" applyBorder="1" applyAlignment="1">
      <alignment/>
    </xf>
    <xf numFmtId="181" fontId="0" fillId="17" borderId="13" xfId="0" applyNumberFormat="1" applyFill="1" applyBorder="1" applyAlignment="1">
      <alignment/>
    </xf>
    <xf numFmtId="0" fontId="0" fillId="17" borderId="17" xfId="0" applyFill="1" applyBorder="1" applyAlignment="1">
      <alignment horizontal="center"/>
    </xf>
    <xf numFmtId="181" fontId="0" fillId="17" borderId="24" xfId="0" applyNumberFormat="1" applyFill="1" applyBorder="1" applyAlignment="1">
      <alignment/>
    </xf>
    <xf numFmtId="181" fontId="0" fillId="17" borderId="27" xfId="0" applyNumberFormat="1" applyFill="1" applyBorder="1" applyAlignment="1">
      <alignment/>
    </xf>
    <xf numFmtId="38" fontId="6" fillId="17" borderId="0" xfId="0" applyNumberFormat="1" applyFont="1" applyFill="1" applyAlignment="1">
      <alignment/>
    </xf>
    <xf numFmtId="181" fontId="0" fillId="17" borderId="24" xfId="0" applyNumberFormat="1" applyFill="1" applyBorder="1" applyAlignment="1">
      <alignment/>
    </xf>
    <xf numFmtId="181" fontId="0" fillId="17" borderId="27" xfId="0" applyNumberFormat="1" applyFill="1" applyBorder="1" applyAlignment="1">
      <alignment/>
    </xf>
    <xf numFmtId="0" fontId="0" fillId="17" borderId="17" xfId="0" applyFont="1" applyFill="1" applyBorder="1" applyAlignment="1">
      <alignment horizontal="center"/>
    </xf>
    <xf numFmtId="181" fontId="0" fillId="17" borderId="24" xfId="0" applyNumberFormat="1" applyFont="1" applyFill="1" applyBorder="1" applyAlignment="1">
      <alignment/>
    </xf>
    <xf numFmtId="181" fontId="0" fillId="17" borderId="27" xfId="0" applyNumberFormat="1" applyFont="1" applyFill="1" applyBorder="1" applyAlignment="1">
      <alignment/>
    </xf>
    <xf numFmtId="181" fontId="0" fillId="17" borderId="0" xfId="0" applyNumberFormat="1" applyFont="1" applyFill="1" applyAlignment="1">
      <alignment/>
    </xf>
    <xf numFmtId="0" fontId="0" fillId="17" borderId="30" xfId="0" applyFill="1" applyBorder="1" applyAlignment="1">
      <alignment horizontal="center"/>
    </xf>
    <xf numFmtId="181" fontId="0" fillId="17" borderId="25" xfId="0" applyNumberFormat="1" applyFont="1" applyFill="1" applyBorder="1" applyAlignment="1">
      <alignment/>
    </xf>
    <xf numFmtId="181" fontId="0" fillId="17" borderId="25" xfId="0" applyNumberFormat="1" applyFill="1" applyBorder="1" applyAlignment="1">
      <alignment/>
    </xf>
    <xf numFmtId="181" fontId="0" fillId="17" borderId="25" xfId="0" applyNumberFormat="1" applyFont="1" applyFill="1" applyBorder="1" applyAlignment="1">
      <alignment/>
    </xf>
    <xf numFmtId="181" fontId="0" fillId="17" borderId="14" xfId="0" applyNumberFormat="1" applyFont="1" applyFill="1" applyBorder="1" applyAlignment="1">
      <alignment/>
    </xf>
    <xf numFmtId="0" fontId="1" fillId="17" borderId="15" xfId="0" applyFont="1" applyFill="1" applyBorder="1" applyAlignment="1">
      <alignment horizontal="center" vertical="center" shrinkToFit="1"/>
    </xf>
    <xf numFmtId="181" fontId="1" fillId="17" borderId="16" xfId="0" applyNumberFormat="1" applyFont="1" applyFill="1" applyBorder="1" applyAlignment="1">
      <alignment vertical="center"/>
    </xf>
    <xf numFmtId="181" fontId="1" fillId="17" borderId="18" xfId="0" applyNumberFormat="1" applyFont="1" applyFill="1" applyBorder="1" applyAlignment="1">
      <alignment vertical="center"/>
    </xf>
    <xf numFmtId="0" fontId="8" fillId="17" borderId="10" xfId="0" applyFont="1" applyFill="1" applyBorder="1" applyAlignment="1">
      <alignment/>
    </xf>
    <xf numFmtId="0" fontId="8" fillId="17" borderId="19" xfId="0" applyFont="1" applyFill="1" applyBorder="1" applyAlignment="1">
      <alignment vertical="center" textRotation="255"/>
    </xf>
    <xf numFmtId="0" fontId="8" fillId="17" borderId="19" xfId="0" applyFont="1" applyFill="1" applyBorder="1" applyAlignment="1">
      <alignment vertical="distributed" textRotation="255" wrapText="1"/>
    </xf>
    <xf numFmtId="0" fontId="8" fillId="17" borderId="19" xfId="0" applyFont="1" applyFill="1" applyBorder="1" applyAlignment="1">
      <alignment vertical="distributed" textRotation="255"/>
    </xf>
    <xf numFmtId="0" fontId="8" fillId="17" borderId="20" xfId="0" applyFont="1" applyFill="1" applyBorder="1" applyAlignment="1">
      <alignment horizontal="center" vertical="distributed" textRotation="255"/>
    </xf>
    <xf numFmtId="0" fontId="8" fillId="17" borderId="0" xfId="0" applyFont="1" applyFill="1" applyAlignment="1">
      <alignment vertical="top" textRotation="255"/>
    </xf>
    <xf numFmtId="0" fontId="0" fillId="17" borderId="11" xfId="0" applyFill="1" applyBorder="1" applyAlignment="1">
      <alignment horizontal="center" vertical="center"/>
    </xf>
    <xf numFmtId="181" fontId="0" fillId="17" borderId="12" xfId="0" applyNumberFormat="1" applyFill="1" applyBorder="1" applyAlignment="1">
      <alignment horizontal="right" vertical="center"/>
    </xf>
    <xf numFmtId="181" fontId="0" fillId="17" borderId="13" xfId="0" applyNumberFormat="1" applyFill="1" applyBorder="1" applyAlignment="1">
      <alignment horizontal="right" vertical="center"/>
    </xf>
    <xf numFmtId="3" fontId="0" fillId="17" borderId="0" xfId="0" applyNumberFormat="1" applyFill="1" applyAlignment="1">
      <alignment/>
    </xf>
    <xf numFmtId="0" fontId="0" fillId="17" borderId="17" xfId="0" applyFill="1" applyBorder="1" applyAlignment="1">
      <alignment horizontal="center" vertical="center"/>
    </xf>
    <xf numFmtId="181" fontId="0" fillId="17" borderId="24" xfId="0" applyNumberFormat="1" applyFill="1" applyBorder="1" applyAlignment="1">
      <alignment horizontal="right" vertical="center"/>
    </xf>
    <xf numFmtId="181" fontId="0" fillId="17" borderId="27" xfId="0" applyNumberFormat="1" applyFill="1" applyBorder="1" applyAlignment="1">
      <alignment horizontal="right" vertical="center"/>
    </xf>
    <xf numFmtId="181" fontId="0" fillId="17" borderId="27" xfId="0" applyNumberFormat="1" applyFill="1" applyBorder="1" applyAlignment="1">
      <alignment horizontal="right" vertical="center"/>
    </xf>
    <xf numFmtId="0" fontId="0" fillId="17" borderId="15" xfId="0" applyFill="1" applyBorder="1" applyAlignment="1">
      <alignment horizontal="center" vertical="center"/>
    </xf>
    <xf numFmtId="181" fontId="0" fillId="17" borderId="16" xfId="0" applyNumberFormat="1" applyFont="1" applyFill="1" applyBorder="1" applyAlignment="1">
      <alignment horizontal="right" vertical="center"/>
    </xf>
    <xf numFmtId="181" fontId="0" fillId="17" borderId="16" xfId="0" applyNumberFormat="1" applyFont="1" applyFill="1" applyBorder="1" applyAlignment="1">
      <alignment horizontal="right" vertical="center"/>
    </xf>
    <xf numFmtId="181" fontId="0" fillId="17" borderId="18" xfId="0" applyNumberFormat="1" applyFont="1" applyFill="1" applyBorder="1" applyAlignment="1">
      <alignment horizontal="right" vertical="center"/>
    </xf>
    <xf numFmtId="181" fontId="0" fillId="17" borderId="0" xfId="0" applyNumberFormat="1" applyFill="1" applyBorder="1" applyAlignment="1">
      <alignment horizontal="right"/>
    </xf>
    <xf numFmtId="0" fontId="0" fillId="17" borderId="0" xfId="0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17" borderId="19" xfId="0" applyFont="1" applyFill="1" applyBorder="1" applyAlignment="1">
      <alignment horizontal="center"/>
    </xf>
    <xf numFmtId="0" fontId="8" fillId="17" borderId="20" xfId="0" applyFont="1" applyFill="1" applyBorder="1" applyAlignment="1">
      <alignment horizontal="center"/>
    </xf>
    <xf numFmtId="0" fontId="6" fillId="17" borderId="17" xfId="0" applyFont="1" applyFill="1" applyBorder="1" applyAlignment="1">
      <alignment horizontal="center" vertical="center"/>
    </xf>
    <xf numFmtId="43" fontId="0" fillId="17" borderId="24" xfId="0" applyNumberFormat="1" applyFill="1" applyBorder="1" applyAlignment="1">
      <alignment vertical="center"/>
    </xf>
    <xf numFmtId="43" fontId="0" fillId="17" borderId="27" xfId="0" applyNumberFormat="1" applyFill="1" applyBorder="1" applyAlignment="1">
      <alignment vertical="center"/>
    </xf>
    <xf numFmtId="4" fontId="0" fillId="17" borderId="0" xfId="0" applyNumberFormat="1" applyFill="1" applyAlignment="1">
      <alignment/>
    </xf>
    <xf numFmtId="43" fontId="0" fillId="17" borderId="24" xfId="0" applyNumberFormat="1" applyFill="1" applyBorder="1" applyAlignment="1">
      <alignment vertical="center"/>
    </xf>
    <xf numFmtId="43" fontId="0" fillId="17" borderId="27" xfId="0" applyNumberFormat="1" applyFill="1" applyBorder="1" applyAlignment="1">
      <alignment vertical="center"/>
    </xf>
    <xf numFmtId="0" fontId="6" fillId="17" borderId="17" xfId="64" applyFont="1" applyFill="1" applyBorder="1" applyAlignment="1">
      <alignment horizontal="center" vertical="center"/>
      <protection/>
    </xf>
    <xf numFmtId="43" fontId="0" fillId="17" borderId="24" xfId="64" applyNumberFormat="1" applyFont="1" applyFill="1" applyBorder="1" applyAlignment="1">
      <alignment vertical="center"/>
      <protection/>
    </xf>
    <xf numFmtId="0" fontId="6" fillId="17" borderId="15" xfId="0" applyFont="1" applyFill="1" applyBorder="1" applyAlignment="1">
      <alignment horizontal="center" vertical="center"/>
    </xf>
    <xf numFmtId="43" fontId="0" fillId="17" borderId="16" xfId="0" applyNumberFormat="1" applyFont="1" applyFill="1" applyBorder="1" applyAlignment="1">
      <alignment vertical="center"/>
    </xf>
    <xf numFmtId="43" fontId="0" fillId="17" borderId="18" xfId="0" applyNumberFormat="1" applyFill="1" applyBorder="1" applyAlignment="1">
      <alignment vertical="center"/>
    </xf>
    <xf numFmtId="0" fontId="16" fillId="17" borderId="0" xfId="0" applyFont="1" applyFill="1" applyBorder="1" applyAlignment="1" applyProtection="1">
      <alignment/>
      <protection/>
    </xf>
    <xf numFmtId="0" fontId="16" fillId="17" borderId="0" xfId="0" applyFont="1" applyFill="1" applyAlignment="1">
      <alignment/>
    </xf>
    <xf numFmtId="0" fontId="5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5" fillId="17" borderId="11" xfId="0" applyFont="1" applyFill="1" applyBorder="1" applyAlignment="1" applyProtection="1">
      <alignment horizontal="left" vertical="center" indent="3"/>
      <protection/>
    </xf>
    <xf numFmtId="0" fontId="5" fillId="17" borderId="24" xfId="0" applyFont="1" applyFill="1" applyBorder="1" applyAlignment="1" applyProtection="1">
      <alignment horizontal="distributed" vertical="center"/>
      <protection/>
    </xf>
    <xf numFmtId="0" fontId="5" fillId="17" borderId="24" xfId="0" applyFont="1" applyFill="1" applyBorder="1" applyAlignment="1" applyProtection="1">
      <alignment horizontal="center" vertical="center"/>
      <protection/>
    </xf>
    <xf numFmtId="0" fontId="5" fillId="17" borderId="17" xfId="0" applyFont="1" applyFill="1" applyBorder="1" applyAlignment="1" applyProtection="1">
      <alignment horizontal="left" vertical="center" indent="3"/>
      <protection/>
    </xf>
    <xf numFmtId="0" fontId="5" fillId="17" borderId="25" xfId="0" applyFont="1" applyFill="1" applyBorder="1" applyAlignment="1">
      <alignment/>
    </xf>
    <xf numFmtId="0" fontId="5" fillId="17" borderId="30" xfId="0" applyFont="1" applyFill="1" applyBorder="1" applyAlignment="1">
      <alignment horizontal="left" indent="3"/>
    </xf>
    <xf numFmtId="0" fontId="6" fillId="17" borderId="24" xfId="0" applyFont="1" applyFill="1" applyBorder="1" applyAlignment="1">
      <alignment/>
    </xf>
    <xf numFmtId="0" fontId="6" fillId="17" borderId="12" xfId="0" applyFont="1" applyFill="1" applyBorder="1" applyAlignment="1">
      <alignment/>
    </xf>
    <xf numFmtId="0" fontId="6" fillId="17" borderId="17" xfId="0" applyFont="1" applyFill="1" applyBorder="1" applyAlignment="1">
      <alignment horizontal="center"/>
    </xf>
    <xf numFmtId="0" fontId="6" fillId="17" borderId="24" xfId="0" applyFont="1" applyFill="1" applyBorder="1" applyAlignment="1" applyProtection="1">
      <alignment horizontal="left"/>
      <protection/>
    </xf>
    <xf numFmtId="0" fontId="6" fillId="17" borderId="24" xfId="0" applyFont="1" applyFill="1" applyBorder="1" applyAlignment="1" applyProtection="1">
      <alignment/>
      <protection/>
    </xf>
    <xf numFmtId="0" fontId="6" fillId="17" borderId="17" xfId="0" applyFont="1" applyFill="1" applyBorder="1" applyAlignment="1" applyProtection="1">
      <alignment/>
      <protection/>
    </xf>
    <xf numFmtId="0" fontId="6" fillId="17" borderId="17" xfId="0" applyFont="1" applyFill="1" applyBorder="1" applyAlignment="1">
      <alignment/>
    </xf>
    <xf numFmtId="0" fontId="6" fillId="17" borderId="24" xfId="0" applyFont="1" applyFill="1" applyBorder="1" applyAlignment="1" applyProtection="1">
      <alignment/>
      <protection/>
    </xf>
    <xf numFmtId="0" fontId="0" fillId="17" borderId="24" xfId="0" applyFont="1" applyFill="1" applyBorder="1" applyAlignment="1">
      <alignment/>
    </xf>
    <xf numFmtId="0" fontId="6" fillId="17" borderId="17" xfId="0" applyFont="1" applyFill="1" applyBorder="1" applyAlignment="1" applyProtection="1">
      <alignment/>
      <protection/>
    </xf>
    <xf numFmtId="0" fontId="6" fillId="17" borderId="17" xfId="0" applyFont="1" applyFill="1" applyBorder="1" applyAlignment="1" applyProtection="1">
      <alignment shrinkToFit="1"/>
      <protection/>
    </xf>
    <xf numFmtId="0" fontId="6" fillId="17" borderId="25" xfId="0" applyFont="1" applyFill="1" applyBorder="1" applyAlignment="1" applyProtection="1">
      <alignment/>
      <protection/>
    </xf>
    <xf numFmtId="0" fontId="6" fillId="17" borderId="30" xfId="0" applyFont="1" applyFill="1" applyBorder="1" applyAlignment="1" applyProtection="1">
      <alignment/>
      <protection/>
    </xf>
    <xf numFmtId="0" fontId="15" fillId="17" borderId="0" xfId="0" applyFont="1" applyFill="1" applyAlignment="1">
      <alignment vertical="center"/>
    </xf>
    <xf numFmtId="0" fontId="8" fillId="17" borderId="0" xfId="0" applyFont="1" applyFill="1" applyAlignment="1">
      <alignment vertical="center"/>
    </xf>
    <xf numFmtId="0" fontId="16" fillId="17" borderId="0" xfId="0" applyFont="1" applyFill="1" applyAlignment="1">
      <alignment vertical="center"/>
    </xf>
    <xf numFmtId="0" fontId="0" fillId="17" borderId="0" xfId="0" applyFont="1" applyFill="1" applyAlignment="1">
      <alignment vertical="center"/>
    </xf>
    <xf numFmtId="0" fontId="0" fillId="17" borderId="0" xfId="0" applyFont="1" applyFill="1" applyAlignment="1">
      <alignment horizontal="right" vertical="center"/>
    </xf>
    <xf numFmtId="0" fontId="8" fillId="17" borderId="36" xfId="0" applyFont="1" applyFill="1" applyBorder="1" applyAlignment="1">
      <alignment vertical="center"/>
    </xf>
    <xf numFmtId="41" fontId="8" fillId="17" borderId="19" xfId="0" applyNumberFormat="1" applyFont="1" applyFill="1" applyBorder="1" applyAlignment="1">
      <alignment horizontal="center" vertical="center"/>
    </xf>
    <xf numFmtId="41" fontId="8" fillId="17" borderId="20" xfId="0" applyNumberFormat="1" applyFont="1" applyFill="1" applyBorder="1" applyAlignment="1">
      <alignment horizontal="center" vertical="center"/>
    </xf>
    <xf numFmtId="41" fontId="8" fillId="17" borderId="10" xfId="0" applyNumberFormat="1" applyFont="1" applyFill="1" applyBorder="1" applyAlignment="1">
      <alignment horizontal="center" vertical="center"/>
    </xf>
    <xf numFmtId="0" fontId="0" fillId="17" borderId="28" xfId="0" applyFill="1" applyBorder="1" applyAlignment="1">
      <alignment vertical="center"/>
    </xf>
    <xf numFmtId="3" fontId="0" fillId="17" borderId="24" xfId="0" applyNumberFormat="1" applyFont="1" applyFill="1" applyBorder="1" applyAlignment="1">
      <alignment vertical="center"/>
    </xf>
    <xf numFmtId="3" fontId="0" fillId="17" borderId="12" xfId="0" applyNumberFormat="1" applyFont="1" applyFill="1" applyBorder="1" applyAlignment="1">
      <alignment vertical="center"/>
    </xf>
    <xf numFmtId="3" fontId="0" fillId="17" borderId="12" xfId="0" applyNumberFormat="1" applyFont="1" applyFill="1" applyBorder="1" applyAlignment="1">
      <alignment vertical="center"/>
    </xf>
    <xf numFmtId="3" fontId="0" fillId="17" borderId="13" xfId="0" applyNumberFormat="1" applyFont="1" applyFill="1" applyBorder="1" applyAlignment="1">
      <alignment vertical="center"/>
    </xf>
    <xf numFmtId="3" fontId="0" fillId="17" borderId="11" xfId="0" applyNumberFormat="1" applyFont="1" applyFill="1" applyBorder="1" applyAlignment="1">
      <alignment vertical="center"/>
    </xf>
    <xf numFmtId="3" fontId="0" fillId="17" borderId="13" xfId="0" applyNumberFormat="1" applyFont="1" applyFill="1" applyBorder="1" applyAlignment="1">
      <alignment vertical="center"/>
    </xf>
    <xf numFmtId="0" fontId="0" fillId="17" borderId="0" xfId="0" applyFill="1" applyBorder="1" applyAlignment="1">
      <alignment horizontal="distributed" vertical="center"/>
    </xf>
    <xf numFmtId="3" fontId="0" fillId="17" borderId="24" xfId="0" applyNumberFormat="1" applyFont="1" applyFill="1" applyBorder="1" applyAlignment="1">
      <alignment vertical="center"/>
    </xf>
    <xf numFmtId="3" fontId="0" fillId="17" borderId="27" xfId="0" applyNumberFormat="1" applyFont="1" applyFill="1" applyBorder="1" applyAlignment="1">
      <alignment vertical="center"/>
    </xf>
    <xf numFmtId="3" fontId="0" fillId="17" borderId="17" xfId="0" applyNumberFormat="1" applyFont="1" applyFill="1" applyBorder="1" applyAlignment="1">
      <alignment vertical="center"/>
    </xf>
    <xf numFmtId="3" fontId="0" fillId="17" borderId="27" xfId="0" applyNumberFormat="1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3" fontId="0" fillId="17" borderId="24" xfId="0" applyNumberFormat="1" applyFont="1" applyFill="1" applyBorder="1" applyAlignment="1">
      <alignment horizontal="right" vertical="center"/>
    </xf>
    <xf numFmtId="3" fontId="0" fillId="17" borderId="24" xfId="0" applyNumberFormat="1" applyFont="1" applyFill="1" applyBorder="1" applyAlignment="1">
      <alignment horizontal="right" vertical="center"/>
    </xf>
    <xf numFmtId="3" fontId="0" fillId="17" borderId="24" xfId="0" applyNumberFormat="1" applyFont="1" applyFill="1" applyBorder="1" applyAlignment="1">
      <alignment horizontal="right" vertical="center"/>
    </xf>
    <xf numFmtId="3" fontId="0" fillId="17" borderId="27" xfId="0" applyNumberFormat="1" applyFill="1" applyBorder="1" applyAlignment="1">
      <alignment horizontal="right" vertical="center" wrapText="1"/>
    </xf>
    <xf numFmtId="3" fontId="0" fillId="17" borderId="24" xfId="0" applyNumberFormat="1" applyFont="1" applyFill="1" applyBorder="1" applyAlignment="1">
      <alignment horizontal="right" vertical="center" wrapText="1"/>
    </xf>
    <xf numFmtId="0" fontId="0" fillId="17" borderId="29" xfId="0" applyFill="1" applyBorder="1" applyAlignment="1">
      <alignment vertical="center"/>
    </xf>
    <xf numFmtId="3" fontId="0" fillId="17" borderId="16" xfId="0" applyNumberFormat="1" applyFont="1" applyFill="1" applyBorder="1" applyAlignment="1">
      <alignment vertical="center"/>
    </xf>
    <xf numFmtId="3" fontId="0" fillId="17" borderId="16" xfId="0" applyNumberFormat="1" applyFont="1" applyFill="1" applyBorder="1" applyAlignment="1">
      <alignment vertical="center"/>
    </xf>
    <xf numFmtId="3" fontId="0" fillId="17" borderId="18" xfId="0" applyNumberFormat="1" applyFont="1" applyFill="1" applyBorder="1" applyAlignment="1">
      <alignment vertical="center"/>
    </xf>
    <xf numFmtId="3" fontId="0" fillId="17" borderId="15" xfId="0" applyNumberFormat="1" applyFont="1" applyFill="1" applyBorder="1" applyAlignment="1">
      <alignment vertical="center"/>
    </xf>
    <xf numFmtId="3" fontId="0" fillId="17" borderId="18" xfId="0" applyNumberFormat="1" applyFont="1" applyFill="1" applyBorder="1" applyAlignment="1">
      <alignment vertical="center"/>
    </xf>
    <xf numFmtId="0" fontId="0" fillId="17" borderId="29" xfId="0" applyFill="1" applyBorder="1" applyAlignment="1">
      <alignment horizontal="center" vertical="center"/>
    </xf>
    <xf numFmtId="3" fontId="0" fillId="17" borderId="39" xfId="0" applyNumberFormat="1" applyFont="1" applyFill="1" applyBorder="1" applyAlignment="1">
      <alignment vertical="center"/>
    </xf>
    <xf numFmtId="3" fontId="0" fillId="17" borderId="0" xfId="0" applyNumberFormat="1" applyFont="1" applyFill="1" applyBorder="1" applyAlignment="1">
      <alignment vertical="center"/>
    </xf>
    <xf numFmtId="0" fontId="16" fillId="17" borderId="0" xfId="0" applyFont="1" applyFill="1" applyBorder="1" applyAlignment="1">
      <alignment vertical="center"/>
    </xf>
    <xf numFmtId="3" fontId="0" fillId="17" borderId="0" xfId="0" applyNumberFormat="1" applyFont="1" applyFill="1" applyAlignment="1">
      <alignment horizontal="right" vertical="center"/>
    </xf>
    <xf numFmtId="0" fontId="0" fillId="17" borderId="26" xfId="0" applyFill="1" applyBorder="1" applyAlignment="1">
      <alignment horizontal="distributed" vertical="center"/>
    </xf>
    <xf numFmtId="3" fontId="0" fillId="17" borderId="35" xfId="0" applyNumberFormat="1" applyFont="1" applyFill="1" applyBorder="1" applyAlignment="1">
      <alignment vertical="center"/>
    </xf>
    <xf numFmtId="3" fontId="0" fillId="17" borderId="35" xfId="0" applyNumberFormat="1" applyFont="1" applyFill="1" applyBorder="1" applyAlignment="1">
      <alignment vertical="center"/>
    </xf>
    <xf numFmtId="3" fontId="0" fillId="17" borderId="37" xfId="0" applyNumberFormat="1" applyFont="1" applyFill="1" applyBorder="1" applyAlignment="1">
      <alignment vertical="center"/>
    </xf>
    <xf numFmtId="3" fontId="0" fillId="17" borderId="21" xfId="0" applyNumberFormat="1" applyFont="1" applyFill="1" applyBorder="1" applyAlignment="1">
      <alignment vertical="center"/>
    </xf>
    <xf numFmtId="3" fontId="0" fillId="17" borderId="27" xfId="0" applyNumberFormat="1" applyFont="1" applyFill="1" applyBorder="1" applyAlignment="1">
      <alignment horizontal="right" vertical="center" wrapText="1"/>
    </xf>
    <xf numFmtId="3" fontId="0" fillId="17" borderId="27" xfId="0" applyNumberFormat="1" applyFill="1" applyBorder="1" applyAlignment="1">
      <alignment horizontal="right" vertical="center"/>
    </xf>
    <xf numFmtId="3" fontId="0" fillId="17" borderId="17" xfId="0" applyNumberFormat="1" applyFont="1" applyFill="1" applyBorder="1" applyAlignment="1">
      <alignment horizontal="right" vertical="center"/>
    </xf>
    <xf numFmtId="3" fontId="0" fillId="17" borderId="27" xfId="0" applyNumberFormat="1" applyFont="1" applyFill="1" applyBorder="1" applyAlignment="1">
      <alignment horizontal="right" vertical="center"/>
    </xf>
    <xf numFmtId="182" fontId="0" fillId="17" borderId="25" xfId="0" applyNumberFormat="1" applyFill="1" applyBorder="1" applyAlignment="1">
      <alignment horizontal="right" vertical="center" wrapText="1"/>
    </xf>
    <xf numFmtId="0" fontId="0" fillId="17" borderId="40" xfId="0" applyFill="1" applyBorder="1" applyAlignment="1">
      <alignment horizontal="center" vertical="center"/>
    </xf>
    <xf numFmtId="3" fontId="0" fillId="17" borderId="39" xfId="0" applyNumberFormat="1" applyFont="1" applyFill="1" applyBorder="1" applyAlignment="1">
      <alignment vertical="center"/>
    </xf>
    <xf numFmtId="3" fontId="0" fillId="17" borderId="41" xfId="0" applyNumberFormat="1" applyFont="1" applyFill="1" applyBorder="1" applyAlignment="1">
      <alignment vertical="center"/>
    </xf>
    <xf numFmtId="3" fontId="0" fillId="17" borderId="42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10西三河の統計(原本) (version 1)" xfId="63"/>
    <cellStyle name="標準_Sheet1" xfId="64"/>
    <cellStyle name="標準_Sheet1_4(3)産業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46"/>
  <sheetViews>
    <sheetView tabSelected="1" zoomScaleSheetLayoutView="100" zoomScalePageLayoutView="0" workbookViewId="0" topLeftCell="A1">
      <selection activeCell="A1" sqref="A1:C1"/>
    </sheetView>
  </sheetViews>
  <sheetFormatPr defaultColWidth="8.796875" defaultRowHeight="15" customHeight="1"/>
  <cols>
    <col min="1" max="1" width="29.69921875" style="471" customWidth="1"/>
    <col min="2" max="2" width="32.59765625" style="471" customWidth="1"/>
    <col min="3" max="3" width="37.59765625" style="471" customWidth="1"/>
    <col min="4" max="4" width="9.69921875" style="471" bestFit="1" customWidth="1"/>
    <col min="5" max="16384" width="9.09765625" style="471" customWidth="1"/>
  </cols>
  <sheetData>
    <row r="1" spans="1:3" ht="15" customHeight="1">
      <c r="A1" s="469" t="s">
        <v>161</v>
      </c>
      <c r="B1" s="470"/>
      <c r="C1" s="470"/>
    </row>
    <row r="2" spans="1:3" ht="10.5" customHeight="1">
      <c r="A2" s="472"/>
      <c r="B2" s="472"/>
      <c r="C2" s="472"/>
    </row>
    <row r="3" spans="1:3" ht="17.25" customHeight="1">
      <c r="A3" s="473"/>
      <c r="B3" s="473"/>
      <c r="C3" s="474" t="s">
        <v>194</v>
      </c>
    </row>
    <row r="4" spans="1:3" ht="17.25" customHeight="1">
      <c r="A4" s="475" t="s">
        <v>154</v>
      </c>
      <c r="B4" s="476" t="s">
        <v>195</v>
      </c>
      <c r="C4" s="477" t="s">
        <v>196</v>
      </c>
    </row>
    <row r="5" spans="1:3" ht="17.25" customHeight="1">
      <c r="A5" s="478"/>
      <c r="B5" s="478"/>
      <c r="C5" s="479" t="s">
        <v>197</v>
      </c>
    </row>
    <row r="6" spans="1:3" ht="15" customHeight="1">
      <c r="A6" s="480"/>
      <c r="B6" s="481"/>
      <c r="C6" s="482"/>
    </row>
    <row r="7" spans="1:3" ht="15" customHeight="1">
      <c r="A7" s="483" t="s">
        <v>167</v>
      </c>
      <c r="B7" s="484" t="s">
        <v>198</v>
      </c>
      <c r="C7" s="485" t="s">
        <v>199</v>
      </c>
    </row>
    <row r="8" spans="1:3" ht="15" customHeight="1">
      <c r="A8" s="484" t="s">
        <v>159</v>
      </c>
      <c r="B8" s="484" t="s">
        <v>379</v>
      </c>
      <c r="C8" s="485" t="s">
        <v>200</v>
      </c>
    </row>
    <row r="9" spans="1:3" ht="15" customHeight="1">
      <c r="A9" s="480"/>
      <c r="B9" s="480"/>
      <c r="C9" s="486" t="s">
        <v>201</v>
      </c>
    </row>
    <row r="10" spans="1:3" ht="15" customHeight="1">
      <c r="A10" s="480"/>
      <c r="B10" s="480"/>
      <c r="C10" s="486"/>
    </row>
    <row r="11" spans="1:3" ht="15" customHeight="1">
      <c r="A11" s="484" t="s">
        <v>155</v>
      </c>
      <c r="B11" s="484" t="s">
        <v>202</v>
      </c>
      <c r="C11" s="485" t="s">
        <v>203</v>
      </c>
    </row>
    <row r="12" spans="1:3" ht="15" customHeight="1">
      <c r="A12" s="484" t="s">
        <v>172</v>
      </c>
      <c r="B12" s="484" t="s">
        <v>204</v>
      </c>
      <c r="C12" s="485" t="s">
        <v>205</v>
      </c>
    </row>
    <row r="13" spans="1:3" ht="15" customHeight="1">
      <c r="A13" s="484"/>
      <c r="B13" s="484"/>
      <c r="C13" s="485" t="s">
        <v>206</v>
      </c>
    </row>
    <row r="14" spans="1:3" ht="15" customHeight="1">
      <c r="A14" s="484"/>
      <c r="B14" s="484"/>
      <c r="C14" s="485"/>
    </row>
    <row r="15" spans="1:3" ht="15" customHeight="1">
      <c r="A15" s="487" t="s">
        <v>247</v>
      </c>
      <c r="B15" s="484" t="s">
        <v>207</v>
      </c>
      <c r="C15" s="485" t="s">
        <v>208</v>
      </c>
    </row>
    <row r="16" spans="1:3" ht="15" customHeight="1">
      <c r="A16" s="487" t="s">
        <v>248</v>
      </c>
      <c r="B16" s="484" t="s">
        <v>66</v>
      </c>
      <c r="C16" s="485" t="s">
        <v>209</v>
      </c>
    </row>
    <row r="17" spans="1:3" ht="15" customHeight="1">
      <c r="A17" s="484"/>
      <c r="B17" s="484"/>
      <c r="C17" s="485" t="s">
        <v>210</v>
      </c>
    </row>
    <row r="18" spans="1:3" ht="15" customHeight="1">
      <c r="A18" s="484"/>
      <c r="B18" s="484"/>
      <c r="C18" s="485"/>
    </row>
    <row r="19" spans="1:3" ht="15" customHeight="1">
      <c r="A19" s="484" t="s">
        <v>156</v>
      </c>
      <c r="B19" s="484" t="s">
        <v>211</v>
      </c>
      <c r="C19" s="486" t="s">
        <v>173</v>
      </c>
    </row>
    <row r="20" spans="1:3" ht="15" customHeight="1">
      <c r="A20" s="484" t="s">
        <v>392</v>
      </c>
      <c r="B20" s="484" t="s">
        <v>73</v>
      </c>
      <c r="C20" s="486" t="s">
        <v>251</v>
      </c>
    </row>
    <row r="21" spans="1:3" ht="15" customHeight="1">
      <c r="A21" s="484"/>
      <c r="B21" s="484"/>
      <c r="C21" s="485" t="s">
        <v>212</v>
      </c>
    </row>
    <row r="22" spans="1:3" ht="15" customHeight="1">
      <c r="A22" s="484"/>
      <c r="B22" s="484"/>
      <c r="C22" s="485"/>
    </row>
    <row r="23" spans="1:3" ht="15" customHeight="1">
      <c r="A23" s="484" t="s">
        <v>213</v>
      </c>
      <c r="B23" s="484" t="s">
        <v>214</v>
      </c>
      <c r="C23" s="485" t="s">
        <v>174</v>
      </c>
    </row>
    <row r="24" spans="1:3" ht="15" customHeight="1">
      <c r="A24" s="484" t="s">
        <v>160</v>
      </c>
      <c r="B24" s="484" t="s">
        <v>215</v>
      </c>
      <c r="C24" s="485" t="s">
        <v>216</v>
      </c>
    </row>
    <row r="25" spans="1:3" ht="15" customHeight="1">
      <c r="A25" s="484"/>
      <c r="B25" s="484"/>
      <c r="C25" s="486" t="s">
        <v>217</v>
      </c>
    </row>
    <row r="26" spans="1:3" ht="15" customHeight="1">
      <c r="A26" s="484"/>
      <c r="B26" s="484"/>
      <c r="C26" s="485"/>
    </row>
    <row r="27" spans="1:3" ht="15" customHeight="1">
      <c r="A27" s="484" t="s">
        <v>157</v>
      </c>
      <c r="B27" s="484" t="s">
        <v>218</v>
      </c>
      <c r="C27" s="485" t="s">
        <v>374</v>
      </c>
    </row>
    <row r="28" spans="1:3" ht="15" customHeight="1">
      <c r="A28" s="484" t="s">
        <v>175</v>
      </c>
      <c r="B28" s="484" t="s">
        <v>219</v>
      </c>
      <c r="C28" s="485" t="s">
        <v>220</v>
      </c>
    </row>
    <row r="29" spans="1:3" ht="15" customHeight="1">
      <c r="A29" s="484"/>
      <c r="B29" s="484"/>
      <c r="C29" s="488" t="s">
        <v>221</v>
      </c>
    </row>
    <row r="30" spans="1:3" ht="15" customHeight="1">
      <c r="A30" s="484"/>
      <c r="B30" s="484"/>
      <c r="C30" s="485"/>
    </row>
    <row r="31" spans="1:3" ht="15" customHeight="1">
      <c r="A31" s="484" t="s">
        <v>158</v>
      </c>
      <c r="B31" s="484" t="s">
        <v>222</v>
      </c>
      <c r="C31" s="489" t="s">
        <v>249</v>
      </c>
    </row>
    <row r="32" spans="1:3" ht="15" customHeight="1">
      <c r="A32" s="484" t="s">
        <v>176</v>
      </c>
      <c r="B32" s="484" t="s">
        <v>223</v>
      </c>
      <c r="C32" s="489" t="s">
        <v>250</v>
      </c>
    </row>
    <row r="33" spans="1:3" ht="15" customHeight="1">
      <c r="A33" s="484"/>
      <c r="B33" s="484"/>
      <c r="C33" s="490" t="s">
        <v>224</v>
      </c>
    </row>
    <row r="34" spans="1:3" ht="15" customHeight="1">
      <c r="A34" s="484"/>
      <c r="B34" s="484"/>
      <c r="C34" s="485"/>
    </row>
    <row r="35" spans="1:3" ht="15" customHeight="1">
      <c r="A35" s="484" t="s">
        <v>183</v>
      </c>
      <c r="B35" s="484" t="s">
        <v>225</v>
      </c>
      <c r="C35" s="485" t="s">
        <v>226</v>
      </c>
    </row>
    <row r="36" spans="1:3" ht="15" customHeight="1">
      <c r="A36" s="484" t="s">
        <v>227</v>
      </c>
      <c r="B36" s="484" t="s">
        <v>228</v>
      </c>
      <c r="C36" s="485" t="s">
        <v>229</v>
      </c>
    </row>
    <row r="37" spans="1:3" ht="15" customHeight="1">
      <c r="A37" s="484"/>
      <c r="B37" s="484"/>
      <c r="C37" s="485" t="s">
        <v>230</v>
      </c>
    </row>
    <row r="38" spans="1:3" ht="15" customHeight="1">
      <c r="A38" s="484"/>
      <c r="B38" s="484"/>
      <c r="C38" s="485"/>
    </row>
    <row r="39" spans="1:3" ht="15" customHeight="1">
      <c r="A39" s="484" t="s">
        <v>231</v>
      </c>
      <c r="B39" s="484" t="s">
        <v>232</v>
      </c>
      <c r="C39" s="485" t="s">
        <v>233</v>
      </c>
    </row>
    <row r="40" spans="1:3" ht="15" customHeight="1">
      <c r="A40" s="484" t="s">
        <v>234</v>
      </c>
      <c r="B40" s="484" t="s">
        <v>171</v>
      </c>
      <c r="C40" s="485" t="s">
        <v>235</v>
      </c>
    </row>
    <row r="41" spans="1:3" ht="15" customHeight="1">
      <c r="A41" s="480"/>
      <c r="B41" s="480"/>
      <c r="C41" s="485" t="s">
        <v>236</v>
      </c>
    </row>
    <row r="42" spans="1:3" ht="15" customHeight="1">
      <c r="A42" s="484"/>
      <c r="B42" s="484"/>
      <c r="C42" s="485"/>
    </row>
    <row r="43" spans="1:3" ht="15" customHeight="1">
      <c r="A43" s="484" t="s">
        <v>237</v>
      </c>
      <c r="B43" s="484" t="s">
        <v>238</v>
      </c>
      <c r="C43" s="485" t="s">
        <v>177</v>
      </c>
    </row>
    <row r="44" spans="1:3" ht="15" customHeight="1">
      <c r="A44" s="484" t="s">
        <v>239</v>
      </c>
      <c r="B44" s="484" t="s">
        <v>240</v>
      </c>
      <c r="C44" s="485" t="s">
        <v>241</v>
      </c>
    </row>
    <row r="45" spans="1:3" ht="15" customHeight="1">
      <c r="A45" s="484" t="s">
        <v>242</v>
      </c>
      <c r="B45" s="484"/>
      <c r="C45" s="485" t="s">
        <v>243</v>
      </c>
    </row>
    <row r="46" spans="1:3" ht="15" customHeight="1">
      <c r="A46" s="491"/>
      <c r="B46" s="491"/>
      <c r="C46" s="492"/>
    </row>
  </sheetData>
  <sheetProtection/>
  <mergeCells count="1">
    <mergeCell ref="A1:C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7" r:id="rId1"/>
  <headerFooter alignWithMargins="0">
    <oddFooter>&amp;C-2-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Q18"/>
  <sheetViews>
    <sheetView zoomScaleSheetLayoutView="100" zoomScalePageLayoutView="0" workbookViewId="0" topLeftCell="A1">
      <selection activeCell="A1" sqref="A1"/>
    </sheetView>
  </sheetViews>
  <sheetFormatPr defaultColWidth="9.09765625" defaultRowHeight="12.75"/>
  <cols>
    <col min="1" max="2" width="9.09765625" style="310" customWidth="1"/>
    <col min="3" max="3" width="6.69921875" style="310" customWidth="1"/>
    <col min="4" max="4" width="7.69921875" style="310" customWidth="1"/>
    <col min="5" max="9" width="6.69921875" style="310" customWidth="1"/>
    <col min="10" max="11" width="3.69921875" style="310" customWidth="1"/>
    <col min="12" max="12" width="3.59765625" style="310" customWidth="1"/>
    <col min="13" max="13" width="3.69921875" style="310" customWidth="1"/>
    <col min="14" max="16" width="6.69921875" style="310" customWidth="1"/>
    <col min="17" max="17" width="15" style="310" customWidth="1"/>
    <col min="18" max="16384" width="9.09765625" style="310" customWidth="1"/>
  </cols>
  <sheetData>
    <row r="1" spans="1:17" ht="18" customHeight="1" thickBot="1">
      <c r="A1" s="306" t="s">
        <v>329</v>
      </c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9" t="s">
        <v>330</v>
      </c>
    </row>
    <row r="2" spans="1:17" s="317" customFormat="1" ht="21" customHeight="1">
      <c r="A2" s="311"/>
      <c r="B2" s="312" t="s">
        <v>408</v>
      </c>
      <c r="C2" s="215" t="s">
        <v>331</v>
      </c>
      <c r="D2" s="313" t="s">
        <v>332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5"/>
      <c r="Q2" s="316" t="s">
        <v>407</v>
      </c>
    </row>
    <row r="3" spans="1:17" s="317" customFormat="1" ht="42.75" customHeight="1">
      <c r="A3" s="318"/>
      <c r="B3" s="319"/>
      <c r="C3" s="218"/>
      <c r="D3" s="320" t="s">
        <v>333</v>
      </c>
      <c r="E3" s="320" t="s">
        <v>334</v>
      </c>
      <c r="F3" s="321" t="s">
        <v>335</v>
      </c>
      <c r="G3" s="322" t="s">
        <v>336</v>
      </c>
      <c r="H3" s="323" t="s">
        <v>337</v>
      </c>
      <c r="I3" s="323" t="s">
        <v>338</v>
      </c>
      <c r="J3" s="324" t="s">
        <v>339</v>
      </c>
      <c r="K3" s="325"/>
      <c r="L3" s="326" t="s">
        <v>340</v>
      </c>
      <c r="M3" s="327"/>
      <c r="N3" s="328" t="s">
        <v>341</v>
      </c>
      <c r="O3" s="323" t="s">
        <v>342</v>
      </c>
      <c r="P3" s="320" t="s">
        <v>343</v>
      </c>
      <c r="Q3" s="329"/>
    </row>
    <row r="4" spans="1:17" ht="21" customHeight="1">
      <c r="A4" s="330" t="s">
        <v>344</v>
      </c>
      <c r="B4" s="331">
        <v>4252</v>
      </c>
      <c r="C4" s="332">
        <f>D4+Q4</f>
        <v>1577</v>
      </c>
      <c r="D4" s="333">
        <f>SUM(E4:P4)</f>
        <v>1239</v>
      </c>
      <c r="E4" s="333">
        <v>960</v>
      </c>
      <c r="F4" s="332">
        <v>15</v>
      </c>
      <c r="G4" s="332">
        <v>5</v>
      </c>
      <c r="H4" s="332">
        <v>7</v>
      </c>
      <c r="I4" s="332">
        <v>77</v>
      </c>
      <c r="J4" s="334">
        <v>63</v>
      </c>
      <c r="K4" s="335"/>
      <c r="L4" s="334">
        <v>45</v>
      </c>
      <c r="M4" s="335"/>
      <c r="N4" s="332">
        <v>31</v>
      </c>
      <c r="O4" s="332">
        <v>10</v>
      </c>
      <c r="P4" s="332">
        <v>26</v>
      </c>
      <c r="Q4" s="336">
        <v>338</v>
      </c>
    </row>
    <row r="5" spans="1:17" ht="21" customHeight="1">
      <c r="A5" s="337" t="s">
        <v>345</v>
      </c>
      <c r="B5" s="338">
        <v>1034</v>
      </c>
      <c r="C5" s="339">
        <f aca="true" t="shared" si="0" ref="C5:C13">D5+Q5</f>
        <v>612</v>
      </c>
      <c r="D5" s="340">
        <f aca="true" t="shared" si="1" ref="D5:D13">SUM(E5:P5)</f>
        <v>433</v>
      </c>
      <c r="E5" s="340">
        <v>67</v>
      </c>
      <c r="F5" s="339">
        <v>1</v>
      </c>
      <c r="G5" s="339">
        <v>3</v>
      </c>
      <c r="H5" s="341" t="s">
        <v>178</v>
      </c>
      <c r="I5" s="339">
        <v>236</v>
      </c>
      <c r="J5" s="342">
        <v>20</v>
      </c>
      <c r="K5" s="343"/>
      <c r="L5" s="342">
        <v>54</v>
      </c>
      <c r="M5" s="343"/>
      <c r="N5" s="344">
        <v>44</v>
      </c>
      <c r="O5" s="339">
        <v>4</v>
      </c>
      <c r="P5" s="339">
        <v>4</v>
      </c>
      <c r="Q5" s="345">
        <v>179</v>
      </c>
    </row>
    <row r="6" spans="1:17" ht="21" customHeight="1">
      <c r="A6" s="337" t="s">
        <v>346</v>
      </c>
      <c r="B6" s="338">
        <v>1636</v>
      </c>
      <c r="C6" s="339">
        <f t="shared" si="0"/>
        <v>641</v>
      </c>
      <c r="D6" s="340">
        <f t="shared" si="1"/>
        <v>520</v>
      </c>
      <c r="E6" s="340">
        <v>437</v>
      </c>
      <c r="F6" s="339">
        <v>17</v>
      </c>
      <c r="G6" s="339">
        <v>1</v>
      </c>
      <c r="H6" s="341" t="s">
        <v>178</v>
      </c>
      <c r="I6" s="339">
        <v>27</v>
      </c>
      <c r="J6" s="342">
        <v>7</v>
      </c>
      <c r="K6" s="343"/>
      <c r="L6" s="342">
        <v>20</v>
      </c>
      <c r="M6" s="343"/>
      <c r="N6" s="339">
        <v>7</v>
      </c>
      <c r="O6" s="339">
        <v>3</v>
      </c>
      <c r="P6" s="339">
        <v>1</v>
      </c>
      <c r="Q6" s="345">
        <v>121</v>
      </c>
    </row>
    <row r="7" spans="1:17" ht="21" customHeight="1">
      <c r="A7" s="337" t="s">
        <v>347</v>
      </c>
      <c r="B7" s="338">
        <v>7192</v>
      </c>
      <c r="C7" s="339">
        <f t="shared" si="0"/>
        <v>2774</v>
      </c>
      <c r="D7" s="340">
        <f t="shared" si="1"/>
        <v>2233</v>
      </c>
      <c r="E7" s="340">
        <v>1772</v>
      </c>
      <c r="F7" s="339">
        <v>27</v>
      </c>
      <c r="G7" s="341">
        <v>10</v>
      </c>
      <c r="H7" s="341">
        <v>20</v>
      </c>
      <c r="I7" s="339">
        <v>102</v>
      </c>
      <c r="J7" s="342">
        <v>21</v>
      </c>
      <c r="K7" s="343"/>
      <c r="L7" s="342">
        <v>147</v>
      </c>
      <c r="M7" s="343"/>
      <c r="N7" s="341">
        <v>73</v>
      </c>
      <c r="O7" s="341">
        <v>14</v>
      </c>
      <c r="P7" s="339">
        <v>47</v>
      </c>
      <c r="Q7" s="345">
        <v>541</v>
      </c>
    </row>
    <row r="8" spans="1:17" ht="21" customHeight="1">
      <c r="A8" s="337" t="s">
        <v>348</v>
      </c>
      <c r="B8" s="338">
        <v>2338</v>
      </c>
      <c r="C8" s="339">
        <f t="shared" si="0"/>
        <v>1396</v>
      </c>
      <c r="D8" s="340">
        <f t="shared" si="1"/>
        <v>1008</v>
      </c>
      <c r="E8" s="340">
        <v>566</v>
      </c>
      <c r="F8" s="339">
        <v>21</v>
      </c>
      <c r="G8" s="339">
        <v>5</v>
      </c>
      <c r="H8" s="339">
        <v>11</v>
      </c>
      <c r="I8" s="339">
        <v>92</v>
      </c>
      <c r="J8" s="342">
        <v>64</v>
      </c>
      <c r="K8" s="343"/>
      <c r="L8" s="342">
        <v>187</v>
      </c>
      <c r="M8" s="343"/>
      <c r="N8" s="339">
        <v>49</v>
      </c>
      <c r="O8" s="339">
        <v>1</v>
      </c>
      <c r="P8" s="339">
        <v>12</v>
      </c>
      <c r="Q8" s="346">
        <v>388</v>
      </c>
    </row>
    <row r="9" spans="1:17" ht="21" customHeight="1">
      <c r="A9" s="337" t="s">
        <v>349</v>
      </c>
      <c r="B9" s="338">
        <v>4436</v>
      </c>
      <c r="C9" s="339">
        <f t="shared" si="0"/>
        <v>1895</v>
      </c>
      <c r="D9" s="340">
        <f t="shared" si="1"/>
        <v>1506</v>
      </c>
      <c r="E9" s="340">
        <f>291+61+91+37</f>
        <v>480</v>
      </c>
      <c r="F9" s="339">
        <v>2</v>
      </c>
      <c r="G9" s="339">
        <v>3</v>
      </c>
      <c r="H9" s="339">
        <f>95+26</f>
        <v>121</v>
      </c>
      <c r="I9" s="339">
        <f>95+33+11+3</f>
        <v>142</v>
      </c>
      <c r="J9" s="342">
        <f>94+37+90+25</f>
        <v>246</v>
      </c>
      <c r="K9" s="343"/>
      <c r="L9" s="342">
        <f>70+6+62+23</f>
        <v>161</v>
      </c>
      <c r="M9" s="343"/>
      <c r="N9" s="339">
        <f>150+48+59+9</f>
        <v>266</v>
      </c>
      <c r="O9" s="339">
        <v>13</v>
      </c>
      <c r="P9" s="339">
        <f>18+15+38+1</f>
        <v>72</v>
      </c>
      <c r="Q9" s="346">
        <f>223+46+88+32</f>
        <v>389</v>
      </c>
    </row>
    <row r="10" spans="1:17" ht="21" customHeight="1">
      <c r="A10" s="337" t="s">
        <v>350</v>
      </c>
      <c r="B10" s="338">
        <v>550</v>
      </c>
      <c r="C10" s="339">
        <f t="shared" si="0"/>
        <v>237</v>
      </c>
      <c r="D10" s="340">
        <f t="shared" si="1"/>
        <v>217</v>
      </c>
      <c r="E10" s="340">
        <v>207</v>
      </c>
      <c r="F10" s="341" t="s">
        <v>178</v>
      </c>
      <c r="G10" s="341" t="s">
        <v>178</v>
      </c>
      <c r="H10" s="339">
        <v>1</v>
      </c>
      <c r="I10" s="339">
        <v>3</v>
      </c>
      <c r="J10" s="347" t="s">
        <v>178</v>
      </c>
      <c r="K10" s="348"/>
      <c r="L10" s="347">
        <v>3</v>
      </c>
      <c r="M10" s="348"/>
      <c r="N10" s="339">
        <v>3</v>
      </c>
      <c r="O10" s="341" t="s">
        <v>178</v>
      </c>
      <c r="P10" s="341" t="s">
        <v>178</v>
      </c>
      <c r="Q10" s="345">
        <v>20</v>
      </c>
    </row>
    <row r="11" spans="1:17" ht="21" customHeight="1">
      <c r="A11" s="337" t="s">
        <v>351</v>
      </c>
      <c r="B11" s="338">
        <v>293</v>
      </c>
      <c r="C11" s="339">
        <f t="shared" si="0"/>
        <v>119</v>
      </c>
      <c r="D11" s="340">
        <f t="shared" si="1"/>
        <v>101</v>
      </c>
      <c r="E11" s="340">
        <v>86</v>
      </c>
      <c r="F11" s="341" t="s">
        <v>178</v>
      </c>
      <c r="G11" s="341" t="s">
        <v>178</v>
      </c>
      <c r="H11" s="341" t="s">
        <v>178</v>
      </c>
      <c r="I11" s="339">
        <v>1</v>
      </c>
      <c r="J11" s="347" t="s">
        <v>178</v>
      </c>
      <c r="K11" s="348"/>
      <c r="L11" s="347" t="s">
        <v>178</v>
      </c>
      <c r="M11" s="348"/>
      <c r="N11" s="341">
        <v>2</v>
      </c>
      <c r="O11" s="341" t="s">
        <v>178</v>
      </c>
      <c r="P11" s="339">
        <v>12</v>
      </c>
      <c r="Q11" s="345">
        <v>18</v>
      </c>
    </row>
    <row r="12" spans="1:17" ht="21" customHeight="1">
      <c r="A12" s="337" t="s">
        <v>265</v>
      </c>
      <c r="B12" s="338">
        <v>774</v>
      </c>
      <c r="C12" s="339">
        <f t="shared" si="0"/>
        <v>411</v>
      </c>
      <c r="D12" s="340">
        <f t="shared" si="1"/>
        <v>297</v>
      </c>
      <c r="E12" s="340">
        <v>169</v>
      </c>
      <c r="F12" s="339">
        <v>1</v>
      </c>
      <c r="G12" s="341">
        <v>1</v>
      </c>
      <c r="H12" s="341">
        <v>4</v>
      </c>
      <c r="I12" s="339">
        <v>13</v>
      </c>
      <c r="J12" s="347">
        <v>5</v>
      </c>
      <c r="K12" s="348"/>
      <c r="L12" s="347">
        <v>93</v>
      </c>
      <c r="M12" s="348"/>
      <c r="N12" s="341">
        <v>5</v>
      </c>
      <c r="O12" s="341">
        <v>1</v>
      </c>
      <c r="P12" s="339">
        <v>5</v>
      </c>
      <c r="Q12" s="345">
        <v>114</v>
      </c>
    </row>
    <row r="13" spans="1:17" ht="21" customHeight="1" thickBot="1">
      <c r="A13" s="349" t="s">
        <v>352</v>
      </c>
      <c r="B13" s="350">
        <v>1041</v>
      </c>
      <c r="C13" s="351">
        <f t="shared" si="0"/>
        <v>442</v>
      </c>
      <c r="D13" s="352">
        <f t="shared" si="1"/>
        <v>359</v>
      </c>
      <c r="E13" s="352">
        <v>191</v>
      </c>
      <c r="F13" s="353" t="s">
        <v>178</v>
      </c>
      <c r="G13" s="353" t="s">
        <v>178</v>
      </c>
      <c r="H13" s="351">
        <v>1</v>
      </c>
      <c r="I13" s="351">
        <v>16</v>
      </c>
      <c r="J13" s="354">
        <v>40</v>
      </c>
      <c r="K13" s="355"/>
      <c r="L13" s="354">
        <v>86</v>
      </c>
      <c r="M13" s="355"/>
      <c r="N13" s="351">
        <v>13</v>
      </c>
      <c r="O13" s="351">
        <v>4</v>
      </c>
      <c r="P13" s="351">
        <v>8</v>
      </c>
      <c r="Q13" s="356">
        <v>83</v>
      </c>
    </row>
    <row r="14" spans="1:17" s="358" customFormat="1" ht="42" customHeight="1">
      <c r="A14" s="357" t="s">
        <v>353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</row>
    <row r="15" spans="1:17" s="358" customFormat="1" ht="42" customHeight="1">
      <c r="A15" s="359" t="s">
        <v>354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</row>
    <row r="16" spans="1:2" ht="21" customHeight="1">
      <c r="A16" s="360"/>
      <c r="B16" s="360"/>
    </row>
    <row r="17" spans="1:14" ht="12.75">
      <c r="A17" s="361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</row>
    <row r="18" ht="12.75">
      <c r="A18" s="362"/>
    </row>
  </sheetData>
  <sheetProtection/>
  <mergeCells count="30">
    <mergeCell ref="A14:Q14"/>
    <mergeCell ref="A15:Q15"/>
    <mergeCell ref="J12:K12"/>
    <mergeCell ref="L12:M12"/>
    <mergeCell ref="J13:K13"/>
    <mergeCell ref="L13:M13"/>
    <mergeCell ref="J8:K8"/>
    <mergeCell ref="L8:M8"/>
    <mergeCell ref="J9:K9"/>
    <mergeCell ref="L9:M9"/>
    <mergeCell ref="A17:N17"/>
    <mergeCell ref="A2:A3"/>
    <mergeCell ref="B2:B3"/>
    <mergeCell ref="C2:C3"/>
    <mergeCell ref="D2:P2"/>
    <mergeCell ref="J10:K10"/>
    <mergeCell ref="L10:M10"/>
    <mergeCell ref="J11:K11"/>
    <mergeCell ref="L11:M11"/>
    <mergeCell ref="L7:M7"/>
    <mergeCell ref="J7:K7"/>
    <mergeCell ref="Q2:Q3"/>
    <mergeCell ref="J3:K3"/>
    <mergeCell ref="L3:M3"/>
    <mergeCell ref="J4:K4"/>
    <mergeCell ref="L4:M4"/>
    <mergeCell ref="J5:K5"/>
    <mergeCell ref="L5:M5"/>
    <mergeCell ref="J6:K6"/>
    <mergeCell ref="L6:M6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T16"/>
  <sheetViews>
    <sheetView zoomScaleSheetLayoutView="100" zoomScalePageLayoutView="0" workbookViewId="0" topLeftCell="A1">
      <selection activeCell="J7" sqref="J7"/>
    </sheetView>
  </sheetViews>
  <sheetFormatPr defaultColWidth="8.796875" defaultRowHeight="12.75"/>
  <cols>
    <col min="1" max="4" width="10.3984375" style="186" customWidth="1"/>
    <col min="5" max="5" width="10.09765625" style="186" customWidth="1"/>
    <col min="6" max="6" width="12.69921875" style="186" bestFit="1" customWidth="1"/>
    <col min="7" max="8" width="10.3984375" style="186" customWidth="1"/>
    <col min="9" max="9" width="11.296875" style="186" customWidth="1"/>
    <col min="10" max="10" width="10.3984375" style="186" customWidth="1"/>
    <col min="11" max="16384" width="9.09765625" style="186" customWidth="1"/>
  </cols>
  <sheetData>
    <row r="1" spans="1:10" s="274" customFormat="1" ht="21" customHeight="1" thickBot="1">
      <c r="A1" s="271" t="s">
        <v>119</v>
      </c>
      <c r="B1" s="272"/>
      <c r="C1" s="272"/>
      <c r="D1" s="272"/>
      <c r="E1" s="272"/>
      <c r="F1" s="272"/>
      <c r="G1" s="272"/>
      <c r="H1" s="272"/>
      <c r="I1" s="272"/>
      <c r="J1" s="273" t="s">
        <v>362</v>
      </c>
    </row>
    <row r="2" spans="1:20" s="190" customFormat="1" ht="21" customHeight="1">
      <c r="A2" s="275"/>
      <c r="B2" s="269" t="s">
        <v>118</v>
      </c>
      <c r="C2" s="276" t="s">
        <v>120</v>
      </c>
      <c r="D2" s="277"/>
      <c r="E2" s="278" t="s">
        <v>121</v>
      </c>
      <c r="F2" s="278"/>
      <c r="G2" s="278"/>
      <c r="H2" s="278"/>
      <c r="I2" s="278"/>
      <c r="J2" s="278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0" s="190" customFormat="1" ht="24">
      <c r="A3" s="280"/>
      <c r="B3" s="281"/>
      <c r="C3" s="282"/>
      <c r="D3" s="283" t="s">
        <v>122</v>
      </c>
      <c r="E3" s="284" t="s">
        <v>152</v>
      </c>
      <c r="F3" s="284" t="s">
        <v>142</v>
      </c>
      <c r="G3" s="284" t="s">
        <v>153</v>
      </c>
      <c r="H3" s="284" t="s">
        <v>359</v>
      </c>
      <c r="I3" s="285" t="s">
        <v>361</v>
      </c>
      <c r="J3" s="285" t="s">
        <v>360</v>
      </c>
      <c r="K3" s="286"/>
      <c r="L3" s="279"/>
      <c r="M3" s="279"/>
      <c r="N3" s="279"/>
      <c r="O3" s="279"/>
      <c r="P3" s="279"/>
      <c r="Q3" s="279"/>
      <c r="R3" s="279"/>
      <c r="S3" s="279"/>
      <c r="T3" s="279"/>
    </row>
    <row r="4" spans="1:20" ht="21" customHeight="1">
      <c r="A4" s="287" t="s">
        <v>52</v>
      </c>
      <c r="B4" s="288">
        <f>C4+D4</f>
        <v>868897</v>
      </c>
      <c r="C4" s="288">
        <v>526174</v>
      </c>
      <c r="D4" s="288">
        <v>342723</v>
      </c>
      <c r="E4" s="288">
        <v>30951</v>
      </c>
      <c r="F4" s="288">
        <v>23513</v>
      </c>
      <c r="G4" s="288">
        <v>91421</v>
      </c>
      <c r="H4" s="288">
        <v>85453</v>
      </c>
      <c r="I4" s="288">
        <f>D4-E4-F4-G4-H4-J4</f>
        <v>98575</v>
      </c>
      <c r="J4" s="289">
        <v>12810</v>
      </c>
      <c r="K4" s="290"/>
      <c r="L4" s="291"/>
      <c r="M4" s="291"/>
      <c r="N4" s="291"/>
      <c r="O4" s="291"/>
      <c r="P4" s="291"/>
      <c r="Q4" s="291"/>
      <c r="R4" s="291"/>
      <c r="S4" s="291"/>
      <c r="T4" s="290"/>
    </row>
    <row r="5" spans="1:20" ht="21" customHeight="1">
      <c r="A5" s="287" t="s">
        <v>57</v>
      </c>
      <c r="B5" s="288">
        <f>C5+D5</f>
        <v>171815</v>
      </c>
      <c r="C5" s="288">
        <v>116904</v>
      </c>
      <c r="D5" s="288">
        <v>54911</v>
      </c>
      <c r="E5" s="288" t="s">
        <v>381</v>
      </c>
      <c r="F5" s="288">
        <v>2138</v>
      </c>
      <c r="G5" s="288">
        <v>18869</v>
      </c>
      <c r="H5" s="288">
        <v>10607</v>
      </c>
      <c r="I5" s="288">
        <v>22956</v>
      </c>
      <c r="J5" s="289">
        <v>340</v>
      </c>
      <c r="K5" s="290"/>
      <c r="L5" s="291"/>
      <c r="M5" s="291"/>
      <c r="N5" s="291"/>
      <c r="O5" s="291"/>
      <c r="P5" s="291"/>
      <c r="Q5" s="291"/>
      <c r="R5" s="291"/>
      <c r="S5" s="291"/>
      <c r="T5" s="290"/>
    </row>
    <row r="6" spans="1:20" ht="21" customHeight="1">
      <c r="A6" s="287" t="s">
        <v>58</v>
      </c>
      <c r="B6" s="288">
        <f>C6+D6</f>
        <v>657974</v>
      </c>
      <c r="C6" s="288">
        <v>517828</v>
      </c>
      <c r="D6" s="288">
        <v>140146</v>
      </c>
      <c r="E6" s="288">
        <v>9849</v>
      </c>
      <c r="F6" s="288">
        <v>3449</v>
      </c>
      <c r="G6" s="288">
        <v>38370</v>
      </c>
      <c r="H6" s="288">
        <v>32429</v>
      </c>
      <c r="I6" s="288">
        <v>51931</v>
      </c>
      <c r="J6" s="289">
        <v>4118</v>
      </c>
      <c r="K6" s="290"/>
      <c r="L6" s="291"/>
      <c r="M6" s="291"/>
      <c r="N6" s="291"/>
      <c r="O6" s="291"/>
      <c r="P6" s="291"/>
      <c r="Q6" s="291"/>
      <c r="R6" s="291"/>
      <c r="S6" s="291"/>
      <c r="T6" s="290"/>
    </row>
    <row r="7" spans="1:20" ht="21" customHeight="1">
      <c r="A7" s="287" t="s">
        <v>68</v>
      </c>
      <c r="B7" s="292">
        <v>1358202</v>
      </c>
      <c r="C7" s="292">
        <v>1049575</v>
      </c>
      <c r="D7" s="292">
        <v>308627</v>
      </c>
      <c r="E7" s="292">
        <v>22386</v>
      </c>
      <c r="F7" s="292">
        <v>13928</v>
      </c>
      <c r="G7" s="292">
        <v>82708</v>
      </c>
      <c r="H7" s="292">
        <v>84949</v>
      </c>
      <c r="I7" s="292">
        <v>99184</v>
      </c>
      <c r="J7" s="293">
        <v>5471</v>
      </c>
      <c r="K7" s="290"/>
      <c r="L7" s="291"/>
      <c r="M7" s="291"/>
      <c r="N7" s="291"/>
      <c r="O7" s="291"/>
      <c r="P7" s="291"/>
      <c r="Q7" s="291"/>
      <c r="R7" s="291"/>
      <c r="S7" s="291"/>
      <c r="T7" s="290"/>
    </row>
    <row r="8" spans="1:20" ht="21" customHeight="1">
      <c r="A8" s="287" t="s">
        <v>51</v>
      </c>
      <c r="B8" s="288">
        <v>681319</v>
      </c>
      <c r="C8" s="288">
        <v>503999</v>
      </c>
      <c r="D8" s="288">
        <v>177320</v>
      </c>
      <c r="E8" s="288">
        <v>16050</v>
      </c>
      <c r="F8" s="288">
        <v>7973</v>
      </c>
      <c r="G8" s="292">
        <v>45550</v>
      </c>
      <c r="H8" s="288">
        <v>46764</v>
      </c>
      <c r="I8" s="288">
        <v>52810</v>
      </c>
      <c r="J8" s="289">
        <v>8173</v>
      </c>
      <c r="K8" s="290"/>
      <c r="L8" s="291"/>
      <c r="M8" s="291"/>
      <c r="N8" s="291"/>
      <c r="O8" s="291"/>
      <c r="P8" s="291"/>
      <c r="Q8" s="291"/>
      <c r="R8" s="291"/>
      <c r="S8" s="291"/>
      <c r="T8" s="290"/>
    </row>
    <row r="9" spans="1:20" ht="21" customHeight="1">
      <c r="A9" s="287" t="s">
        <v>59</v>
      </c>
      <c r="B9" s="288">
        <f>C9+D9</f>
        <v>224716</v>
      </c>
      <c r="C9" s="288">
        <v>102552</v>
      </c>
      <c r="D9" s="288">
        <f>SUM(E9:J9)</f>
        <v>122164</v>
      </c>
      <c r="E9" s="292" t="s">
        <v>366</v>
      </c>
      <c r="F9" s="292">
        <v>8693</v>
      </c>
      <c r="G9" s="292">
        <v>44050</v>
      </c>
      <c r="H9" s="292">
        <v>25720</v>
      </c>
      <c r="I9" s="292">
        <v>41462</v>
      </c>
      <c r="J9" s="293">
        <v>2239</v>
      </c>
      <c r="K9" s="290"/>
      <c r="L9" s="291"/>
      <c r="M9" s="291"/>
      <c r="N9" s="291"/>
      <c r="O9" s="291"/>
      <c r="P9" s="291"/>
      <c r="Q9" s="291"/>
      <c r="R9" s="291"/>
      <c r="S9" s="291"/>
      <c r="T9" s="290"/>
    </row>
    <row r="10" spans="1:20" s="296" customFormat="1" ht="21" customHeight="1">
      <c r="A10" s="294" t="s">
        <v>56</v>
      </c>
      <c r="B10" s="288">
        <f>C10+D10</f>
        <v>159916</v>
      </c>
      <c r="C10" s="288">
        <v>110011</v>
      </c>
      <c r="D10" s="288">
        <v>49905</v>
      </c>
      <c r="E10" s="288" t="s">
        <v>370</v>
      </c>
      <c r="F10" s="292">
        <v>3154</v>
      </c>
      <c r="G10" s="292">
        <v>12641</v>
      </c>
      <c r="H10" s="292">
        <v>8737</v>
      </c>
      <c r="I10" s="288" t="s">
        <v>370</v>
      </c>
      <c r="J10" s="293">
        <v>1102</v>
      </c>
      <c r="K10" s="290"/>
      <c r="L10" s="295"/>
      <c r="M10" s="295"/>
      <c r="N10" s="295"/>
      <c r="O10" s="295"/>
      <c r="P10" s="295"/>
      <c r="Q10" s="295"/>
      <c r="R10" s="295"/>
      <c r="S10" s="295"/>
      <c r="T10" s="290"/>
    </row>
    <row r="11" spans="1:20" ht="21" customHeight="1">
      <c r="A11" s="287" t="s">
        <v>55</v>
      </c>
      <c r="B11" s="288">
        <f>C11+D11</f>
        <v>52060</v>
      </c>
      <c r="C11" s="288">
        <v>22716</v>
      </c>
      <c r="D11" s="288">
        <v>29344</v>
      </c>
      <c r="E11" s="288" t="s">
        <v>388</v>
      </c>
      <c r="F11" s="288">
        <v>985</v>
      </c>
      <c r="G11" s="288">
        <v>12601</v>
      </c>
      <c r="H11" s="288">
        <v>3420</v>
      </c>
      <c r="I11" s="288">
        <v>11504</v>
      </c>
      <c r="J11" s="289">
        <v>834</v>
      </c>
      <c r="K11" s="297"/>
      <c r="L11" s="291"/>
      <c r="M11" s="291"/>
      <c r="N11" s="291"/>
      <c r="O11" s="291"/>
      <c r="P11" s="291"/>
      <c r="Q11" s="291"/>
      <c r="R11" s="291"/>
      <c r="S11" s="291"/>
      <c r="T11" s="290"/>
    </row>
    <row r="12" spans="1:11" ht="21" customHeight="1">
      <c r="A12" s="287" t="s">
        <v>166</v>
      </c>
      <c r="B12" s="288">
        <f>C12+D12</f>
        <v>145464</v>
      </c>
      <c r="C12" s="288">
        <v>85241</v>
      </c>
      <c r="D12" s="288">
        <v>60223</v>
      </c>
      <c r="E12" s="288" t="s">
        <v>370</v>
      </c>
      <c r="F12" s="288">
        <v>3740</v>
      </c>
      <c r="G12" s="288">
        <v>13736</v>
      </c>
      <c r="H12" s="288">
        <v>10214</v>
      </c>
      <c r="I12" s="288" t="s">
        <v>370</v>
      </c>
      <c r="J12" s="289">
        <v>6419</v>
      </c>
      <c r="K12" s="298"/>
    </row>
    <row r="13" spans="1:11" ht="21" customHeight="1" thickBot="1">
      <c r="A13" s="299" t="s">
        <v>54</v>
      </c>
      <c r="B13" s="300">
        <f>C13+D13</f>
        <v>30290</v>
      </c>
      <c r="C13" s="300">
        <v>8829</v>
      </c>
      <c r="D13" s="300">
        <v>21461</v>
      </c>
      <c r="E13" s="300" t="s">
        <v>381</v>
      </c>
      <c r="F13" s="300">
        <v>1089</v>
      </c>
      <c r="G13" s="300">
        <v>9210</v>
      </c>
      <c r="H13" s="300">
        <v>2625</v>
      </c>
      <c r="I13" s="300">
        <v>7462</v>
      </c>
      <c r="J13" s="301">
        <v>1075</v>
      </c>
      <c r="K13" s="298"/>
    </row>
    <row r="14" ht="12.75">
      <c r="A14" s="302"/>
    </row>
    <row r="15" spans="1:11" ht="21" customHeight="1">
      <c r="A15" s="303"/>
      <c r="C15" s="304"/>
      <c r="D15" s="304"/>
      <c r="E15" s="305"/>
      <c r="F15" s="304"/>
      <c r="G15" s="304"/>
      <c r="H15" s="304"/>
      <c r="I15" s="304"/>
      <c r="J15" s="304"/>
      <c r="K15" s="298"/>
    </row>
    <row r="16" ht="21" customHeight="1">
      <c r="A16" s="303"/>
    </row>
  </sheetData>
  <sheetProtection/>
  <mergeCells count="4">
    <mergeCell ref="C2:C3"/>
    <mergeCell ref="A2:A3"/>
    <mergeCell ref="B2:B3"/>
    <mergeCell ref="E2:J2"/>
  </mergeCells>
  <printOptions/>
  <pageMargins left="0.75" right="0.75" top="1" bottom="1" header="0.512" footer="0.512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L46"/>
  <sheetViews>
    <sheetView zoomScaleSheetLayoutView="100" zoomScalePageLayoutView="0" workbookViewId="0" topLeftCell="A1">
      <selection activeCell="H20" sqref="H20"/>
    </sheetView>
  </sheetViews>
  <sheetFormatPr defaultColWidth="8.796875" defaultRowHeight="12.75"/>
  <cols>
    <col min="1" max="3" width="9.09765625" style="186" customWidth="1"/>
    <col min="4" max="4" width="9.09765625" style="211" customWidth="1"/>
    <col min="5" max="7" width="9.09765625" style="212" customWidth="1"/>
    <col min="8" max="16384" width="9.09765625" style="186" customWidth="1"/>
  </cols>
  <sheetData>
    <row r="1" spans="1:10" ht="15" customHeight="1">
      <c r="A1" s="209" t="s">
        <v>136</v>
      </c>
      <c r="B1" s="210"/>
      <c r="J1" s="213"/>
    </row>
    <row r="2" spans="1:10" ht="15" customHeight="1" thickBot="1">
      <c r="A2" s="214" t="s">
        <v>123</v>
      </c>
      <c r="B2" s="184"/>
      <c r="J2" s="185" t="s">
        <v>355</v>
      </c>
    </row>
    <row r="3" spans="1:10" s="190" customFormat="1" ht="15" customHeight="1">
      <c r="A3" s="187"/>
      <c r="B3" s="215" t="s">
        <v>143</v>
      </c>
      <c r="C3" s="215" t="s">
        <v>133</v>
      </c>
      <c r="D3" s="216" t="s">
        <v>124</v>
      </c>
      <c r="E3" s="217"/>
      <c r="F3" s="217"/>
      <c r="G3" s="217"/>
      <c r="H3" s="217"/>
      <c r="I3" s="217"/>
      <c r="J3" s="217"/>
    </row>
    <row r="4" spans="1:10" s="190" customFormat="1" ht="15" customHeight="1">
      <c r="A4" s="191"/>
      <c r="B4" s="218"/>
      <c r="C4" s="218"/>
      <c r="D4" s="219" t="s">
        <v>125</v>
      </c>
      <c r="E4" s="220" t="s">
        <v>126</v>
      </c>
      <c r="F4" s="220" t="s">
        <v>12</v>
      </c>
      <c r="G4" s="220" t="s">
        <v>13</v>
      </c>
      <c r="H4" s="221" t="s">
        <v>14</v>
      </c>
      <c r="I4" s="221" t="s">
        <v>15</v>
      </c>
      <c r="J4" s="222" t="s">
        <v>16</v>
      </c>
    </row>
    <row r="5" spans="1:10" ht="15" customHeight="1">
      <c r="A5" s="223" t="s">
        <v>52</v>
      </c>
      <c r="B5" s="224" t="s">
        <v>409</v>
      </c>
      <c r="C5" s="225">
        <v>388</v>
      </c>
      <c r="D5" s="225">
        <f>IF(SUM(E5:J5)=0,"-",SUM(E5:J5))</f>
        <v>5738</v>
      </c>
      <c r="E5" s="226" t="s">
        <v>366</v>
      </c>
      <c r="F5" s="226" t="s">
        <v>366</v>
      </c>
      <c r="G5" s="226" t="s">
        <v>366</v>
      </c>
      <c r="H5" s="225">
        <v>1909</v>
      </c>
      <c r="I5" s="225">
        <v>1915</v>
      </c>
      <c r="J5" s="227">
        <v>1914</v>
      </c>
    </row>
    <row r="6" spans="1:10" ht="15" customHeight="1">
      <c r="A6" s="228"/>
      <c r="B6" s="229" t="s">
        <v>380</v>
      </c>
      <c r="C6" s="230">
        <v>768</v>
      </c>
      <c r="D6" s="230">
        <v>6855</v>
      </c>
      <c r="E6" s="230">
        <v>119</v>
      </c>
      <c r="F6" s="230">
        <v>735</v>
      </c>
      <c r="G6" s="230">
        <v>1015</v>
      </c>
      <c r="H6" s="230">
        <v>1666</v>
      </c>
      <c r="I6" s="230">
        <v>1675</v>
      </c>
      <c r="J6" s="231">
        <v>1645</v>
      </c>
    </row>
    <row r="7" spans="1:10" ht="15" customHeight="1">
      <c r="A7" s="223" t="s">
        <v>57</v>
      </c>
      <c r="B7" s="224" t="s">
        <v>389</v>
      </c>
      <c r="C7" s="225">
        <v>61</v>
      </c>
      <c r="D7" s="225">
        <f>IF(SUM(E7:J7)=0,"-",SUM(E7:J7))</f>
        <v>519</v>
      </c>
      <c r="E7" s="226" t="s">
        <v>366</v>
      </c>
      <c r="F7" s="226" t="s">
        <v>366</v>
      </c>
      <c r="G7" s="226" t="s">
        <v>366</v>
      </c>
      <c r="H7" s="225">
        <v>160</v>
      </c>
      <c r="I7" s="225">
        <v>164</v>
      </c>
      <c r="J7" s="227">
        <v>195</v>
      </c>
    </row>
    <row r="8" spans="1:10" ht="15" customHeight="1">
      <c r="A8" s="228"/>
      <c r="B8" s="229" t="s">
        <v>390</v>
      </c>
      <c r="C8" s="232">
        <v>213</v>
      </c>
      <c r="D8" s="233">
        <v>1715</v>
      </c>
      <c r="E8" s="230">
        <v>10</v>
      </c>
      <c r="F8" s="230">
        <v>107</v>
      </c>
      <c r="G8" s="230">
        <v>139</v>
      </c>
      <c r="H8" s="230">
        <v>456</v>
      </c>
      <c r="I8" s="230">
        <v>505</v>
      </c>
      <c r="J8" s="231">
        <v>498</v>
      </c>
    </row>
    <row r="9" spans="1:10" ht="15" customHeight="1">
      <c r="A9" s="223" t="s">
        <v>58</v>
      </c>
      <c r="B9" s="234" t="s">
        <v>397</v>
      </c>
      <c r="C9" s="235">
        <v>144</v>
      </c>
      <c r="D9" s="235">
        <f>IF(SUM(E9:J9)=0,"-",SUM(E9:J9))</f>
        <v>2694</v>
      </c>
      <c r="E9" s="236" t="s">
        <v>366</v>
      </c>
      <c r="F9" s="236" t="s">
        <v>366</v>
      </c>
      <c r="G9" s="236" t="s">
        <v>366</v>
      </c>
      <c r="H9" s="235">
        <v>888</v>
      </c>
      <c r="I9" s="235">
        <v>909</v>
      </c>
      <c r="J9" s="237">
        <v>897</v>
      </c>
    </row>
    <row r="10" spans="1:10" ht="15" customHeight="1">
      <c r="A10" s="228"/>
      <c r="B10" s="238" t="s">
        <v>398</v>
      </c>
      <c r="C10" s="239">
        <v>104</v>
      </c>
      <c r="D10" s="239">
        <f>IF(SUM(E10:J10)=0,"-",SUM(E10:J10))</f>
        <v>1723</v>
      </c>
      <c r="E10" s="240">
        <v>50</v>
      </c>
      <c r="F10" s="241">
        <v>237</v>
      </c>
      <c r="G10" s="242">
        <v>283</v>
      </c>
      <c r="H10" s="242">
        <v>367</v>
      </c>
      <c r="I10" s="242">
        <v>372</v>
      </c>
      <c r="J10" s="243">
        <v>414</v>
      </c>
    </row>
    <row r="11" spans="1:10" ht="15" customHeight="1">
      <c r="A11" s="223" t="s">
        <v>68</v>
      </c>
      <c r="B11" s="244" t="s">
        <v>393</v>
      </c>
      <c r="C11" s="235">
        <v>324</v>
      </c>
      <c r="D11" s="245">
        <f aca="true" t="shared" si="0" ref="D11:D17">IF(SUM(E11:J11)=0,"-",SUM(E11:J11))</f>
        <v>5014</v>
      </c>
      <c r="E11" s="226" t="s">
        <v>366</v>
      </c>
      <c r="F11" s="226" t="s">
        <v>366</v>
      </c>
      <c r="G11" s="226" t="s">
        <v>366</v>
      </c>
      <c r="H11" s="235">
        <v>1445</v>
      </c>
      <c r="I11" s="235">
        <v>1747</v>
      </c>
      <c r="J11" s="237">
        <v>1822</v>
      </c>
    </row>
    <row r="12" spans="1:10" ht="15" customHeight="1">
      <c r="A12" s="228"/>
      <c r="B12" s="246" t="s">
        <v>394</v>
      </c>
      <c r="C12" s="239">
        <v>744</v>
      </c>
      <c r="D12" s="245">
        <f t="shared" si="0"/>
        <v>7720</v>
      </c>
      <c r="E12" s="239">
        <v>133</v>
      </c>
      <c r="F12" s="239">
        <v>630</v>
      </c>
      <c r="G12" s="239">
        <v>862</v>
      </c>
      <c r="H12" s="239">
        <v>1607</v>
      </c>
      <c r="I12" s="239">
        <v>2257</v>
      </c>
      <c r="J12" s="247">
        <v>2231</v>
      </c>
    </row>
    <row r="13" spans="1:10" ht="15" customHeight="1">
      <c r="A13" s="223" t="s">
        <v>51</v>
      </c>
      <c r="B13" s="224" t="s">
        <v>376</v>
      </c>
      <c r="C13" s="225">
        <v>230</v>
      </c>
      <c r="D13" s="225">
        <f t="shared" si="0"/>
        <v>3430</v>
      </c>
      <c r="E13" s="226" t="s">
        <v>366</v>
      </c>
      <c r="F13" s="226" t="s">
        <v>366</v>
      </c>
      <c r="G13" s="226" t="s">
        <v>366</v>
      </c>
      <c r="H13" s="225">
        <v>1125</v>
      </c>
      <c r="I13" s="225">
        <v>1156</v>
      </c>
      <c r="J13" s="227">
        <v>1149</v>
      </c>
    </row>
    <row r="14" spans="1:10" ht="15" customHeight="1">
      <c r="A14" s="228"/>
      <c r="B14" s="229" t="s">
        <v>377</v>
      </c>
      <c r="C14" s="230">
        <v>724</v>
      </c>
      <c r="D14" s="230">
        <f t="shared" si="0"/>
        <v>3577</v>
      </c>
      <c r="E14" s="230">
        <v>83</v>
      </c>
      <c r="F14" s="230">
        <v>398</v>
      </c>
      <c r="G14" s="230">
        <v>445</v>
      </c>
      <c r="H14" s="230">
        <v>838</v>
      </c>
      <c r="I14" s="230">
        <v>903</v>
      </c>
      <c r="J14" s="231">
        <v>910</v>
      </c>
    </row>
    <row r="15" spans="1:12" ht="15" customHeight="1">
      <c r="A15" s="223" t="s">
        <v>59</v>
      </c>
      <c r="B15" s="224" t="s">
        <v>367</v>
      </c>
      <c r="C15" s="225">
        <v>68</v>
      </c>
      <c r="D15" s="233">
        <f t="shared" si="0"/>
        <v>1132</v>
      </c>
      <c r="E15" s="226" t="s">
        <v>366</v>
      </c>
      <c r="F15" s="226" t="s">
        <v>366</v>
      </c>
      <c r="G15" s="226" t="s">
        <v>366</v>
      </c>
      <c r="H15" s="248">
        <v>345</v>
      </c>
      <c r="I15" s="248">
        <v>379</v>
      </c>
      <c r="J15" s="249">
        <v>408</v>
      </c>
      <c r="L15" s="250"/>
    </row>
    <row r="16" spans="1:12" ht="15" customHeight="1">
      <c r="A16" s="228"/>
      <c r="B16" s="251" t="s">
        <v>368</v>
      </c>
      <c r="C16" s="230">
        <v>783</v>
      </c>
      <c r="D16" s="233">
        <f t="shared" si="0"/>
        <v>4618</v>
      </c>
      <c r="E16" s="252">
        <v>55</v>
      </c>
      <c r="F16" s="252">
        <v>276</v>
      </c>
      <c r="G16" s="252">
        <v>424</v>
      </c>
      <c r="H16" s="253">
        <v>1295</v>
      </c>
      <c r="I16" s="253">
        <v>1251</v>
      </c>
      <c r="J16" s="254">
        <v>1317</v>
      </c>
      <c r="L16" s="255"/>
    </row>
    <row r="17" spans="1:10" ht="15" customHeight="1">
      <c r="A17" s="223" t="s">
        <v>56</v>
      </c>
      <c r="B17" s="244" t="s">
        <v>386</v>
      </c>
      <c r="C17" s="235">
        <v>57</v>
      </c>
      <c r="D17" s="235">
        <f t="shared" si="0"/>
        <v>909</v>
      </c>
      <c r="E17" s="226" t="s">
        <v>366</v>
      </c>
      <c r="F17" s="226" t="s">
        <v>366</v>
      </c>
      <c r="G17" s="226" t="s">
        <v>366</v>
      </c>
      <c r="H17" s="235">
        <v>315</v>
      </c>
      <c r="I17" s="235">
        <v>282</v>
      </c>
      <c r="J17" s="237">
        <v>312</v>
      </c>
    </row>
    <row r="18" spans="1:10" ht="15" customHeight="1">
      <c r="A18" s="228"/>
      <c r="B18" s="246" t="s">
        <v>387</v>
      </c>
      <c r="C18" s="239">
        <v>142</v>
      </c>
      <c r="D18" s="239">
        <v>1564</v>
      </c>
      <c r="E18" s="239">
        <v>29</v>
      </c>
      <c r="F18" s="239">
        <v>162</v>
      </c>
      <c r="G18" s="239">
        <v>217</v>
      </c>
      <c r="H18" s="239">
        <v>399</v>
      </c>
      <c r="I18" s="239">
        <v>380</v>
      </c>
      <c r="J18" s="247">
        <v>377</v>
      </c>
    </row>
    <row r="19" spans="1:10" ht="15" customHeight="1">
      <c r="A19" s="223" t="s">
        <v>55</v>
      </c>
      <c r="B19" s="224" t="s">
        <v>384</v>
      </c>
      <c r="C19" s="225">
        <v>53</v>
      </c>
      <c r="D19" s="256">
        <v>800</v>
      </c>
      <c r="E19" s="226" t="s">
        <v>366</v>
      </c>
      <c r="F19" s="226" t="s">
        <v>366</v>
      </c>
      <c r="G19" s="226" t="s">
        <v>366</v>
      </c>
      <c r="H19" s="225">
        <v>259</v>
      </c>
      <c r="I19" s="225">
        <v>275</v>
      </c>
      <c r="J19" s="227">
        <v>266</v>
      </c>
    </row>
    <row r="20" spans="1:10" ht="15" customHeight="1">
      <c r="A20" s="228"/>
      <c r="B20" s="229" t="s">
        <v>385</v>
      </c>
      <c r="C20" s="230">
        <v>144</v>
      </c>
      <c r="D20" s="230">
        <v>1039</v>
      </c>
      <c r="E20" s="230">
        <v>34</v>
      </c>
      <c r="F20" s="230">
        <v>117</v>
      </c>
      <c r="G20" s="230">
        <v>158</v>
      </c>
      <c r="H20" s="230">
        <v>249</v>
      </c>
      <c r="I20" s="230">
        <v>222</v>
      </c>
      <c r="J20" s="231">
        <v>259</v>
      </c>
    </row>
    <row r="21" spans="1:10" ht="15" customHeight="1">
      <c r="A21" s="223" t="s">
        <v>166</v>
      </c>
      <c r="B21" s="224" t="s">
        <v>371</v>
      </c>
      <c r="C21" s="257">
        <v>115</v>
      </c>
      <c r="D21" s="233">
        <f>IF(SUM(E21:J21)=0,"-",SUM(E21:J21))</f>
        <v>1600</v>
      </c>
      <c r="E21" s="226" t="s">
        <v>366</v>
      </c>
      <c r="F21" s="226" t="s">
        <v>366</v>
      </c>
      <c r="G21" s="226" t="s">
        <v>366</v>
      </c>
      <c r="H21" s="257">
        <v>512</v>
      </c>
      <c r="I21" s="257">
        <v>543</v>
      </c>
      <c r="J21" s="258">
        <v>545</v>
      </c>
    </row>
    <row r="22" spans="1:10" ht="15" customHeight="1">
      <c r="A22" s="259"/>
      <c r="B22" s="229" t="s">
        <v>372</v>
      </c>
      <c r="C22" s="260" t="s">
        <v>373</v>
      </c>
      <c r="D22" s="230">
        <f>IF(SUM(E22:J22)=0,"-",SUM(E22:J22))</f>
        <v>1086</v>
      </c>
      <c r="E22" s="261">
        <v>10</v>
      </c>
      <c r="F22" s="261">
        <v>94</v>
      </c>
      <c r="G22" s="261">
        <v>66</v>
      </c>
      <c r="H22" s="261">
        <v>300</v>
      </c>
      <c r="I22" s="261">
        <v>289</v>
      </c>
      <c r="J22" s="262">
        <v>327</v>
      </c>
    </row>
    <row r="23" spans="1:10" ht="15" customHeight="1">
      <c r="A23" s="223" t="s">
        <v>54</v>
      </c>
      <c r="B23" s="244" t="s">
        <v>382</v>
      </c>
      <c r="C23" s="235">
        <v>43</v>
      </c>
      <c r="D23" s="235">
        <f>IF(SUM(E23:J23)=0,"-",SUM(E23:J23))</f>
        <v>786</v>
      </c>
      <c r="E23" s="226" t="s">
        <v>366</v>
      </c>
      <c r="F23" s="226" t="s">
        <v>366</v>
      </c>
      <c r="G23" s="226" t="s">
        <v>366</v>
      </c>
      <c r="H23" s="235">
        <v>242</v>
      </c>
      <c r="I23" s="235">
        <v>272</v>
      </c>
      <c r="J23" s="237">
        <v>272</v>
      </c>
    </row>
    <row r="24" spans="1:10" ht="15" customHeight="1" thickBot="1">
      <c r="A24" s="263"/>
      <c r="B24" s="264" t="s">
        <v>383</v>
      </c>
      <c r="C24" s="265">
        <v>147</v>
      </c>
      <c r="D24" s="266">
        <f>IF(SUM(E24:J24)=0,"-",SUM(E24:J24))</f>
        <v>1034</v>
      </c>
      <c r="E24" s="265">
        <v>6</v>
      </c>
      <c r="F24" s="265">
        <v>82</v>
      </c>
      <c r="G24" s="265">
        <v>109</v>
      </c>
      <c r="H24" s="265">
        <v>266</v>
      </c>
      <c r="I24" s="265">
        <v>285</v>
      </c>
      <c r="J24" s="267">
        <v>286</v>
      </c>
    </row>
    <row r="25" ht="15" customHeight="1">
      <c r="A25" s="186" t="s">
        <v>137</v>
      </c>
    </row>
    <row r="26" ht="15" customHeight="1">
      <c r="A26" s="186" t="s">
        <v>163</v>
      </c>
    </row>
    <row r="27" ht="15" customHeight="1">
      <c r="A27" s="186" t="s">
        <v>168</v>
      </c>
    </row>
    <row r="28" ht="15" customHeight="1">
      <c r="A28" s="186" t="s">
        <v>169</v>
      </c>
    </row>
    <row r="29" ht="15" customHeight="1"/>
    <row r="30" ht="15" customHeight="1"/>
    <row r="31" spans="1:10" ht="15" customHeight="1">
      <c r="A31" s="268"/>
      <c r="B31" s="268"/>
      <c r="C31" s="268"/>
      <c r="D31" s="268"/>
      <c r="E31" s="268"/>
      <c r="F31" s="268"/>
      <c r="G31" s="268"/>
      <c r="H31" s="268"/>
      <c r="I31" s="268"/>
      <c r="J31" s="268"/>
    </row>
    <row r="32" ht="15" customHeight="1"/>
    <row r="33" spans="1:10" ht="15" customHeight="1" thickBot="1">
      <c r="A33" s="214" t="s">
        <v>134</v>
      </c>
      <c r="B33" s="184"/>
      <c r="C33" s="184"/>
      <c r="D33" s="184"/>
      <c r="E33" s="184"/>
      <c r="F33" s="184"/>
      <c r="G33" s="184"/>
      <c r="H33" s="184"/>
      <c r="I33" s="184"/>
      <c r="J33" s="185" t="s">
        <v>356</v>
      </c>
    </row>
    <row r="34" spans="1:10" ht="15" customHeight="1">
      <c r="A34" s="187"/>
      <c r="B34" s="269" t="s">
        <v>144</v>
      </c>
      <c r="C34" s="269"/>
      <c r="D34" s="269"/>
      <c r="E34" s="269" t="s">
        <v>145</v>
      </c>
      <c r="F34" s="269"/>
      <c r="G34" s="269"/>
      <c r="H34" s="269" t="s">
        <v>127</v>
      </c>
      <c r="I34" s="270"/>
      <c r="J34" s="270"/>
    </row>
    <row r="35" spans="1:10" ht="15" customHeight="1">
      <c r="A35" s="191"/>
      <c r="B35" s="221" t="s">
        <v>128</v>
      </c>
      <c r="C35" s="221" t="s">
        <v>135</v>
      </c>
      <c r="D35" s="221" t="s">
        <v>129</v>
      </c>
      <c r="E35" s="221" t="s">
        <v>128</v>
      </c>
      <c r="F35" s="221" t="s">
        <v>135</v>
      </c>
      <c r="G35" s="221" t="s">
        <v>130</v>
      </c>
      <c r="H35" s="221" t="s">
        <v>128</v>
      </c>
      <c r="I35" s="222" t="s">
        <v>135</v>
      </c>
      <c r="J35" s="222" t="s">
        <v>130</v>
      </c>
    </row>
    <row r="36" spans="1:10" ht="15" customHeight="1">
      <c r="A36" s="194" t="s">
        <v>52</v>
      </c>
      <c r="B36" s="195">
        <v>48</v>
      </c>
      <c r="C36" s="195">
        <v>1311</v>
      </c>
      <c r="D36" s="195">
        <v>22479</v>
      </c>
      <c r="E36" s="195">
        <v>23</v>
      </c>
      <c r="F36" s="195">
        <v>728</v>
      </c>
      <c r="G36" s="195">
        <v>11766</v>
      </c>
      <c r="H36" s="195">
        <v>11</v>
      </c>
      <c r="I36" s="196">
        <v>702</v>
      </c>
      <c r="J36" s="196">
        <v>11518</v>
      </c>
    </row>
    <row r="37" spans="1:10" ht="15" customHeight="1">
      <c r="A37" s="197" t="s">
        <v>57</v>
      </c>
      <c r="B37" s="198">
        <v>7</v>
      </c>
      <c r="C37" s="198">
        <v>233</v>
      </c>
      <c r="D37" s="198">
        <v>4400</v>
      </c>
      <c r="E37" s="198">
        <v>5</v>
      </c>
      <c r="F37" s="198">
        <v>145</v>
      </c>
      <c r="G37" s="198">
        <v>2237</v>
      </c>
      <c r="H37" s="198">
        <v>2</v>
      </c>
      <c r="I37" s="199">
        <v>118</v>
      </c>
      <c r="J37" s="199">
        <v>1775</v>
      </c>
    </row>
    <row r="38" spans="1:10" ht="15" customHeight="1">
      <c r="A38" s="197" t="s">
        <v>58</v>
      </c>
      <c r="B38" s="200">
        <v>15</v>
      </c>
      <c r="C38" s="200">
        <v>429</v>
      </c>
      <c r="D38" s="200">
        <v>8428</v>
      </c>
      <c r="E38" s="200">
        <v>6</v>
      </c>
      <c r="F38" s="200">
        <v>257</v>
      </c>
      <c r="G38" s="200">
        <v>4552</v>
      </c>
      <c r="H38" s="200">
        <v>5</v>
      </c>
      <c r="I38" s="201">
        <v>313</v>
      </c>
      <c r="J38" s="201">
        <v>5085</v>
      </c>
    </row>
    <row r="39" spans="1:10" ht="15" customHeight="1">
      <c r="A39" s="197" t="s">
        <v>68</v>
      </c>
      <c r="B39" s="200">
        <v>74</v>
      </c>
      <c r="C39" s="200">
        <v>1489</v>
      </c>
      <c r="D39" s="200">
        <v>24759</v>
      </c>
      <c r="E39" s="200">
        <v>28</v>
      </c>
      <c r="F39" s="200">
        <v>847</v>
      </c>
      <c r="G39" s="200">
        <v>12894</v>
      </c>
      <c r="H39" s="200">
        <v>15</v>
      </c>
      <c r="I39" s="201">
        <v>696</v>
      </c>
      <c r="J39" s="201">
        <v>10491</v>
      </c>
    </row>
    <row r="40" spans="1:10" ht="15" customHeight="1">
      <c r="A40" s="197" t="s">
        <v>51</v>
      </c>
      <c r="B40" s="200">
        <v>21</v>
      </c>
      <c r="C40" s="200">
        <v>610</v>
      </c>
      <c r="D40" s="200">
        <v>11567</v>
      </c>
      <c r="E40" s="200">
        <v>8</v>
      </c>
      <c r="F40" s="200">
        <v>359</v>
      </c>
      <c r="G40" s="200">
        <v>5951</v>
      </c>
      <c r="H40" s="200">
        <v>5</v>
      </c>
      <c r="I40" s="201">
        <v>310</v>
      </c>
      <c r="J40" s="201">
        <v>5265</v>
      </c>
    </row>
    <row r="41" spans="1:10" ht="15" customHeight="1">
      <c r="A41" s="197" t="s">
        <v>59</v>
      </c>
      <c r="B41" s="198">
        <v>26</v>
      </c>
      <c r="C41" s="198">
        <v>575</v>
      </c>
      <c r="D41" s="198">
        <v>9852</v>
      </c>
      <c r="E41" s="198">
        <v>10</v>
      </c>
      <c r="F41" s="198">
        <v>315</v>
      </c>
      <c r="G41" s="198">
        <v>5061</v>
      </c>
      <c r="H41" s="198">
        <v>5</v>
      </c>
      <c r="I41" s="199">
        <v>273</v>
      </c>
      <c r="J41" s="199">
        <v>4211</v>
      </c>
    </row>
    <row r="42" spans="1:10" ht="15" customHeight="1">
      <c r="A42" s="197" t="s">
        <v>56</v>
      </c>
      <c r="B42" s="200">
        <v>7</v>
      </c>
      <c r="C42" s="200">
        <v>222</v>
      </c>
      <c r="D42" s="200">
        <v>4087</v>
      </c>
      <c r="E42" s="200">
        <v>3</v>
      </c>
      <c r="F42" s="200">
        <v>127</v>
      </c>
      <c r="G42" s="200">
        <v>2022</v>
      </c>
      <c r="H42" s="200">
        <v>2</v>
      </c>
      <c r="I42" s="201">
        <v>159</v>
      </c>
      <c r="J42" s="201">
        <v>2069</v>
      </c>
    </row>
    <row r="43" spans="1:10" ht="15" customHeight="1">
      <c r="A43" s="197" t="s">
        <v>55</v>
      </c>
      <c r="B43" s="200">
        <v>5</v>
      </c>
      <c r="C43" s="200">
        <v>161</v>
      </c>
      <c r="D43" s="200">
        <v>3040</v>
      </c>
      <c r="E43" s="200">
        <v>2</v>
      </c>
      <c r="F43" s="200">
        <v>91</v>
      </c>
      <c r="G43" s="200">
        <v>1491</v>
      </c>
      <c r="H43" s="200">
        <v>1</v>
      </c>
      <c r="I43" s="201">
        <v>50</v>
      </c>
      <c r="J43" s="201">
        <v>680</v>
      </c>
    </row>
    <row r="44" spans="1:10" ht="15" customHeight="1">
      <c r="A44" s="197" t="s">
        <v>166</v>
      </c>
      <c r="B44" s="198">
        <v>8</v>
      </c>
      <c r="C44" s="198">
        <v>255</v>
      </c>
      <c r="D44" s="198">
        <v>4361</v>
      </c>
      <c r="E44" s="198">
        <v>4</v>
      </c>
      <c r="F44" s="198">
        <v>140</v>
      </c>
      <c r="G44" s="198">
        <v>2357</v>
      </c>
      <c r="H44" s="198">
        <v>1</v>
      </c>
      <c r="I44" s="199">
        <v>91</v>
      </c>
      <c r="J44" s="199">
        <v>901</v>
      </c>
    </row>
    <row r="45" spans="1:10" ht="15" customHeight="1" thickBot="1">
      <c r="A45" s="202" t="s">
        <v>54</v>
      </c>
      <c r="B45" s="203">
        <v>6</v>
      </c>
      <c r="C45" s="203">
        <v>139</v>
      </c>
      <c r="D45" s="203">
        <v>2591</v>
      </c>
      <c r="E45" s="203">
        <v>3</v>
      </c>
      <c r="F45" s="203">
        <v>75</v>
      </c>
      <c r="G45" s="203">
        <v>1185</v>
      </c>
      <c r="H45" s="203">
        <v>1</v>
      </c>
      <c r="I45" s="204">
        <v>50</v>
      </c>
      <c r="J45" s="204">
        <v>687</v>
      </c>
    </row>
    <row r="46" spans="1:10" ht="15" customHeight="1">
      <c r="A46" s="205" t="s">
        <v>165</v>
      </c>
      <c r="D46" s="206"/>
      <c r="E46" s="206"/>
      <c r="F46" s="206"/>
      <c r="G46" s="206"/>
      <c r="H46" s="207"/>
      <c r="I46" s="207"/>
      <c r="J46" s="207"/>
    </row>
  </sheetData>
  <sheetProtection/>
  <mergeCells count="18">
    <mergeCell ref="D3:J3"/>
    <mergeCell ref="A3:A4"/>
    <mergeCell ref="A23:A24"/>
    <mergeCell ref="A5:A6"/>
    <mergeCell ref="A7:A8"/>
    <mergeCell ref="A9:A10"/>
    <mergeCell ref="A13:A14"/>
    <mergeCell ref="A11:A12"/>
    <mergeCell ref="A21:A22"/>
    <mergeCell ref="A15:A16"/>
    <mergeCell ref="A17:A18"/>
    <mergeCell ref="A19:A20"/>
    <mergeCell ref="B3:B4"/>
    <mergeCell ref="C3:C4"/>
    <mergeCell ref="A34:A35"/>
    <mergeCell ref="B34:D34"/>
    <mergeCell ref="E34:G34"/>
    <mergeCell ref="H34:J3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&amp;C-13-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J20"/>
  <sheetViews>
    <sheetView zoomScaleSheetLayoutView="100" zoomScalePageLayoutView="0" workbookViewId="0" topLeftCell="A1">
      <selection activeCell="Q12" sqref="Q12"/>
    </sheetView>
  </sheetViews>
  <sheetFormatPr defaultColWidth="8.796875" defaultRowHeight="12.75"/>
  <cols>
    <col min="1" max="1" width="10.69921875" style="186" customWidth="1"/>
    <col min="2" max="10" width="8.69921875" style="186" customWidth="1"/>
    <col min="11" max="16384" width="9.09765625" style="186" customWidth="1"/>
  </cols>
  <sheetData>
    <row r="1" spans="1:10" ht="15" thickBot="1">
      <c r="A1" s="183" t="s">
        <v>134</v>
      </c>
      <c r="B1" s="184"/>
      <c r="C1" s="184"/>
      <c r="D1" s="184"/>
      <c r="E1" s="184"/>
      <c r="F1" s="184"/>
      <c r="G1" s="184"/>
      <c r="H1" s="184"/>
      <c r="I1" s="184"/>
      <c r="J1" s="185" t="s">
        <v>356</v>
      </c>
    </row>
    <row r="2" spans="1:10" s="190" customFormat="1" ht="15" customHeight="1">
      <c r="A2" s="187"/>
      <c r="B2" s="188" t="s">
        <v>144</v>
      </c>
      <c r="C2" s="188"/>
      <c r="D2" s="188"/>
      <c r="E2" s="188" t="s">
        <v>145</v>
      </c>
      <c r="F2" s="188"/>
      <c r="G2" s="188"/>
      <c r="H2" s="188" t="s">
        <v>127</v>
      </c>
      <c r="I2" s="189"/>
      <c r="J2" s="189"/>
    </row>
    <row r="3" spans="1:10" s="190" customFormat="1" ht="15" customHeight="1">
      <c r="A3" s="191"/>
      <c r="B3" s="192" t="s">
        <v>128</v>
      </c>
      <c r="C3" s="192" t="s">
        <v>135</v>
      </c>
      <c r="D3" s="192" t="s">
        <v>129</v>
      </c>
      <c r="E3" s="192" t="s">
        <v>128</v>
      </c>
      <c r="F3" s="192" t="s">
        <v>135</v>
      </c>
      <c r="G3" s="192" t="s">
        <v>130</v>
      </c>
      <c r="H3" s="192" t="s">
        <v>128</v>
      </c>
      <c r="I3" s="193" t="s">
        <v>135</v>
      </c>
      <c r="J3" s="193" t="s">
        <v>130</v>
      </c>
    </row>
    <row r="4" spans="1:10" ht="15" customHeight="1">
      <c r="A4" s="194" t="s">
        <v>52</v>
      </c>
      <c r="B4" s="195">
        <v>48</v>
      </c>
      <c r="C4" s="195">
        <v>1311</v>
      </c>
      <c r="D4" s="195">
        <v>22479</v>
      </c>
      <c r="E4" s="195">
        <v>23</v>
      </c>
      <c r="F4" s="195">
        <v>728</v>
      </c>
      <c r="G4" s="195">
        <v>11766</v>
      </c>
      <c r="H4" s="195">
        <v>11</v>
      </c>
      <c r="I4" s="196">
        <v>702</v>
      </c>
      <c r="J4" s="196">
        <v>11518</v>
      </c>
    </row>
    <row r="5" spans="1:10" ht="15" customHeight="1">
      <c r="A5" s="197" t="s">
        <v>57</v>
      </c>
      <c r="B5" s="198">
        <v>7</v>
      </c>
      <c r="C5" s="198">
        <v>233</v>
      </c>
      <c r="D5" s="198">
        <v>4400</v>
      </c>
      <c r="E5" s="198">
        <v>5</v>
      </c>
      <c r="F5" s="198">
        <v>145</v>
      </c>
      <c r="G5" s="198">
        <v>2237</v>
      </c>
      <c r="H5" s="198">
        <v>2</v>
      </c>
      <c r="I5" s="199">
        <v>118</v>
      </c>
      <c r="J5" s="199">
        <v>1775</v>
      </c>
    </row>
    <row r="6" spans="1:10" ht="15" customHeight="1">
      <c r="A6" s="197" t="s">
        <v>58</v>
      </c>
      <c r="B6" s="200">
        <v>15</v>
      </c>
      <c r="C6" s="200">
        <v>429</v>
      </c>
      <c r="D6" s="200">
        <v>8428</v>
      </c>
      <c r="E6" s="200">
        <v>6</v>
      </c>
      <c r="F6" s="200">
        <v>257</v>
      </c>
      <c r="G6" s="200">
        <v>4552</v>
      </c>
      <c r="H6" s="200">
        <v>5</v>
      </c>
      <c r="I6" s="201">
        <v>313</v>
      </c>
      <c r="J6" s="201">
        <v>5085</v>
      </c>
    </row>
    <row r="7" spans="1:10" ht="15" customHeight="1">
      <c r="A7" s="197" t="s">
        <v>68</v>
      </c>
      <c r="B7" s="200">
        <v>74</v>
      </c>
      <c r="C7" s="200">
        <v>1489</v>
      </c>
      <c r="D7" s="200">
        <v>24759</v>
      </c>
      <c r="E7" s="200">
        <v>28</v>
      </c>
      <c r="F7" s="200">
        <v>847</v>
      </c>
      <c r="G7" s="200">
        <v>12894</v>
      </c>
      <c r="H7" s="200">
        <v>15</v>
      </c>
      <c r="I7" s="201">
        <v>696</v>
      </c>
      <c r="J7" s="201">
        <v>10491</v>
      </c>
    </row>
    <row r="8" spans="1:10" ht="15" customHeight="1">
      <c r="A8" s="197" t="s">
        <v>51</v>
      </c>
      <c r="B8" s="200">
        <v>21</v>
      </c>
      <c r="C8" s="200">
        <v>610</v>
      </c>
      <c r="D8" s="200">
        <v>11567</v>
      </c>
      <c r="E8" s="200">
        <v>8</v>
      </c>
      <c r="F8" s="200">
        <v>359</v>
      </c>
      <c r="G8" s="200">
        <v>5951</v>
      </c>
      <c r="H8" s="200">
        <v>5</v>
      </c>
      <c r="I8" s="201">
        <v>310</v>
      </c>
      <c r="J8" s="201">
        <v>5265</v>
      </c>
    </row>
    <row r="9" spans="1:10" ht="15" customHeight="1">
      <c r="A9" s="197" t="s">
        <v>59</v>
      </c>
      <c r="B9" s="198">
        <v>26</v>
      </c>
      <c r="C9" s="198">
        <v>575</v>
      </c>
      <c r="D9" s="198">
        <v>9852</v>
      </c>
      <c r="E9" s="198">
        <v>10</v>
      </c>
      <c r="F9" s="198">
        <v>315</v>
      </c>
      <c r="G9" s="198">
        <v>5061</v>
      </c>
      <c r="H9" s="198">
        <v>5</v>
      </c>
      <c r="I9" s="199">
        <v>273</v>
      </c>
      <c r="J9" s="199">
        <v>4211</v>
      </c>
    </row>
    <row r="10" spans="1:10" ht="15" customHeight="1">
      <c r="A10" s="197" t="s">
        <v>56</v>
      </c>
      <c r="B10" s="200">
        <v>7</v>
      </c>
      <c r="C10" s="200">
        <v>222</v>
      </c>
      <c r="D10" s="200">
        <v>4087</v>
      </c>
      <c r="E10" s="200">
        <v>3</v>
      </c>
      <c r="F10" s="200">
        <v>127</v>
      </c>
      <c r="G10" s="200">
        <v>2022</v>
      </c>
      <c r="H10" s="200">
        <v>2</v>
      </c>
      <c r="I10" s="201">
        <v>159</v>
      </c>
      <c r="J10" s="201">
        <v>2069</v>
      </c>
    </row>
    <row r="11" spans="1:10" ht="15" customHeight="1">
      <c r="A11" s="197" t="s">
        <v>55</v>
      </c>
      <c r="B11" s="200">
        <v>5</v>
      </c>
      <c r="C11" s="200">
        <v>161</v>
      </c>
      <c r="D11" s="200">
        <v>3040</v>
      </c>
      <c r="E11" s="200">
        <v>2</v>
      </c>
      <c r="F11" s="200">
        <v>91</v>
      </c>
      <c r="G11" s="200">
        <v>1491</v>
      </c>
      <c r="H11" s="200">
        <v>1</v>
      </c>
      <c r="I11" s="201">
        <v>50</v>
      </c>
      <c r="J11" s="201">
        <v>680</v>
      </c>
    </row>
    <row r="12" spans="1:10" ht="15" customHeight="1">
      <c r="A12" s="197" t="s">
        <v>166</v>
      </c>
      <c r="B12" s="198">
        <v>8</v>
      </c>
      <c r="C12" s="198">
        <v>255</v>
      </c>
      <c r="D12" s="198">
        <v>4361</v>
      </c>
      <c r="E12" s="198">
        <v>4</v>
      </c>
      <c r="F12" s="198">
        <v>140</v>
      </c>
      <c r="G12" s="198">
        <v>2357</v>
      </c>
      <c r="H12" s="198">
        <v>1</v>
      </c>
      <c r="I12" s="199">
        <v>91</v>
      </c>
      <c r="J12" s="199">
        <v>901</v>
      </c>
    </row>
    <row r="13" spans="1:10" ht="15" customHeight="1" thickBot="1">
      <c r="A13" s="202" t="s">
        <v>54</v>
      </c>
      <c r="B13" s="203">
        <v>6</v>
      </c>
      <c r="C13" s="203">
        <v>139</v>
      </c>
      <c r="D13" s="203">
        <v>2591</v>
      </c>
      <c r="E13" s="203">
        <v>3</v>
      </c>
      <c r="F13" s="203">
        <v>75</v>
      </c>
      <c r="G13" s="203">
        <v>1185</v>
      </c>
      <c r="H13" s="203">
        <v>1</v>
      </c>
      <c r="I13" s="204">
        <v>50</v>
      </c>
      <c r="J13" s="204">
        <v>687</v>
      </c>
    </row>
    <row r="14" spans="1:10" ht="12.75">
      <c r="A14" s="205" t="s">
        <v>165</v>
      </c>
      <c r="D14" s="206"/>
      <c r="E14" s="206"/>
      <c r="F14" s="206"/>
      <c r="G14" s="206"/>
      <c r="H14" s="207"/>
      <c r="I14" s="207"/>
      <c r="J14" s="207"/>
    </row>
    <row r="20" spans="5:6" ht="12.75">
      <c r="E20" s="208"/>
      <c r="F20" s="208"/>
    </row>
  </sheetData>
  <sheetProtection/>
  <mergeCells count="4">
    <mergeCell ref="A2:A3"/>
    <mergeCell ref="B2:D2"/>
    <mergeCell ref="E2:G2"/>
    <mergeCell ref="H2:J2"/>
  </mergeCells>
  <printOptions/>
  <pageMargins left="0.75" right="0.75" top="1" bottom="1" header="0.512" footer="0.51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8.796875" defaultRowHeight="19.5" customHeight="1"/>
  <cols>
    <col min="1" max="1" width="25.69921875" style="274" customWidth="1"/>
    <col min="2" max="11" width="15.69921875" style="274" customWidth="1"/>
    <col min="12" max="16384" width="9.09765625" style="274" customWidth="1"/>
  </cols>
  <sheetData>
    <row r="1" s="494" customFormat="1" ht="21.75" customHeight="1">
      <c r="A1" s="493" t="s">
        <v>357</v>
      </c>
    </row>
    <row r="2" spans="1:11" s="496" customFormat="1" ht="21.75" customHeight="1" thickBot="1">
      <c r="A2" s="495" t="s">
        <v>131</v>
      </c>
      <c r="K2" s="497" t="s">
        <v>53</v>
      </c>
    </row>
    <row r="3" spans="1:11" s="494" customFormat="1" ht="21.75" customHeight="1">
      <c r="A3" s="498"/>
      <c r="B3" s="499" t="s">
        <v>52</v>
      </c>
      <c r="C3" s="499" t="s">
        <v>57</v>
      </c>
      <c r="D3" s="499" t="s">
        <v>182</v>
      </c>
      <c r="E3" s="499" t="s">
        <v>68</v>
      </c>
      <c r="F3" s="500" t="s">
        <v>51</v>
      </c>
      <c r="G3" s="501" t="s">
        <v>246</v>
      </c>
      <c r="H3" s="501" t="s">
        <v>186</v>
      </c>
      <c r="I3" s="499" t="s">
        <v>187</v>
      </c>
      <c r="J3" s="500" t="s">
        <v>188</v>
      </c>
      <c r="K3" s="500" t="s">
        <v>189</v>
      </c>
    </row>
    <row r="4" spans="1:11" ht="21.75" customHeight="1">
      <c r="A4" s="502" t="s">
        <v>45</v>
      </c>
      <c r="B4" s="503">
        <v>63606684</v>
      </c>
      <c r="C4" s="504">
        <v>16197653</v>
      </c>
      <c r="D4" s="505">
        <v>33347383</v>
      </c>
      <c r="E4" s="505">
        <v>85693455</v>
      </c>
      <c r="F4" s="506">
        <v>35695144</v>
      </c>
      <c r="G4" s="507">
        <v>28139503</v>
      </c>
      <c r="H4" s="505">
        <v>11149783</v>
      </c>
      <c r="I4" s="505">
        <v>8148541</v>
      </c>
      <c r="J4" s="508">
        <v>12990669</v>
      </c>
      <c r="K4" s="506">
        <v>7517031</v>
      </c>
    </row>
    <row r="5" spans="1:11" ht="21.75" customHeight="1">
      <c r="A5" s="509" t="s">
        <v>17</v>
      </c>
      <c r="B5" s="503">
        <v>942467</v>
      </c>
      <c r="C5" s="503">
        <v>250788</v>
      </c>
      <c r="D5" s="510">
        <v>416703</v>
      </c>
      <c r="E5" s="510">
        <v>1251948</v>
      </c>
      <c r="F5" s="511">
        <v>531469</v>
      </c>
      <c r="G5" s="512">
        <v>631648</v>
      </c>
      <c r="H5" s="510">
        <v>148360</v>
      </c>
      <c r="I5" s="510">
        <v>111727</v>
      </c>
      <c r="J5" s="513">
        <v>153274</v>
      </c>
      <c r="K5" s="511">
        <v>136966</v>
      </c>
    </row>
    <row r="6" spans="1:11" ht="21.75" customHeight="1">
      <c r="A6" s="509" t="s">
        <v>18</v>
      </c>
      <c r="B6" s="503">
        <v>184230</v>
      </c>
      <c r="C6" s="503">
        <v>33791</v>
      </c>
      <c r="D6" s="510">
        <v>80843</v>
      </c>
      <c r="E6" s="510">
        <v>227936</v>
      </c>
      <c r="F6" s="511">
        <v>91620</v>
      </c>
      <c r="G6" s="512">
        <v>75956</v>
      </c>
      <c r="H6" s="510">
        <v>35130</v>
      </c>
      <c r="I6" s="510">
        <v>19774</v>
      </c>
      <c r="J6" s="513">
        <v>32271</v>
      </c>
      <c r="K6" s="511">
        <v>16792</v>
      </c>
    </row>
    <row r="7" spans="1:11" ht="21.75" customHeight="1">
      <c r="A7" s="509" t="s">
        <v>72</v>
      </c>
      <c r="B7" s="503">
        <v>169735</v>
      </c>
      <c r="C7" s="503">
        <v>31118</v>
      </c>
      <c r="D7" s="510">
        <v>74536</v>
      </c>
      <c r="E7" s="510">
        <v>209884</v>
      </c>
      <c r="F7" s="511">
        <v>84495</v>
      </c>
      <c r="G7" s="512">
        <v>70022</v>
      </c>
      <c r="H7" s="510">
        <v>32383</v>
      </c>
      <c r="I7" s="510">
        <v>18264</v>
      </c>
      <c r="J7" s="513">
        <v>29735</v>
      </c>
      <c r="K7" s="511">
        <v>15478</v>
      </c>
    </row>
    <row r="8" spans="1:11" ht="21.75" customHeight="1">
      <c r="A8" s="509" t="s">
        <v>138</v>
      </c>
      <c r="B8" s="503">
        <v>39658</v>
      </c>
      <c r="C8" s="503">
        <v>7257</v>
      </c>
      <c r="D8" s="510">
        <v>17463</v>
      </c>
      <c r="E8" s="510">
        <v>48928</v>
      </c>
      <c r="F8" s="511">
        <v>19816</v>
      </c>
      <c r="G8" s="512">
        <v>16396</v>
      </c>
      <c r="H8" s="510">
        <v>7582</v>
      </c>
      <c r="I8" s="510">
        <v>4308</v>
      </c>
      <c r="J8" s="513">
        <v>6950</v>
      </c>
      <c r="K8" s="511">
        <v>3622</v>
      </c>
    </row>
    <row r="9" spans="1:11" ht="21.75" customHeight="1">
      <c r="A9" s="509" t="s">
        <v>139</v>
      </c>
      <c r="B9" s="503">
        <v>3629309</v>
      </c>
      <c r="C9" s="503">
        <v>756465</v>
      </c>
      <c r="D9" s="510">
        <v>1899598</v>
      </c>
      <c r="E9" s="510">
        <v>4732246</v>
      </c>
      <c r="F9" s="511">
        <v>1951602</v>
      </c>
      <c r="G9" s="512">
        <v>1667836</v>
      </c>
      <c r="H9" s="510">
        <v>601015</v>
      </c>
      <c r="I9" s="510">
        <v>429543</v>
      </c>
      <c r="J9" s="513">
        <v>664002</v>
      </c>
      <c r="K9" s="511">
        <v>395341</v>
      </c>
    </row>
    <row r="10" spans="1:11" ht="21.75" customHeight="1">
      <c r="A10" s="514" t="s">
        <v>19</v>
      </c>
      <c r="B10" s="503">
        <v>124192</v>
      </c>
      <c r="C10" s="515" t="s">
        <v>391</v>
      </c>
      <c r="D10" s="516" t="s">
        <v>378</v>
      </c>
      <c r="E10" s="517">
        <v>425033</v>
      </c>
      <c r="F10" s="518" t="s">
        <v>378</v>
      </c>
      <c r="G10" s="512">
        <v>34248</v>
      </c>
      <c r="H10" s="519" t="s">
        <v>366</v>
      </c>
      <c r="I10" s="519" t="s">
        <v>366</v>
      </c>
      <c r="J10" s="513">
        <v>17548</v>
      </c>
      <c r="K10" s="511">
        <v>21094</v>
      </c>
    </row>
    <row r="11" spans="1:11" ht="21.75" customHeight="1">
      <c r="A11" s="509" t="s">
        <v>20</v>
      </c>
      <c r="B11" s="503">
        <v>549622</v>
      </c>
      <c r="C11" s="503">
        <v>116343</v>
      </c>
      <c r="D11" s="510">
        <v>243153</v>
      </c>
      <c r="E11" s="510">
        <v>727710</v>
      </c>
      <c r="F11" s="511">
        <v>309858</v>
      </c>
      <c r="G11" s="512">
        <v>369455</v>
      </c>
      <c r="H11" s="519">
        <v>86560</v>
      </c>
      <c r="I11" s="510">
        <v>60948</v>
      </c>
      <c r="J11" s="513">
        <v>89221</v>
      </c>
      <c r="K11" s="511">
        <v>79980</v>
      </c>
    </row>
    <row r="12" spans="1:11" ht="21.75" customHeight="1">
      <c r="A12" s="509" t="s">
        <v>21</v>
      </c>
      <c r="B12" s="503">
        <v>284989</v>
      </c>
      <c r="C12" s="503">
        <v>46567</v>
      </c>
      <c r="D12" s="510">
        <v>85380</v>
      </c>
      <c r="E12" s="510">
        <v>293480</v>
      </c>
      <c r="F12" s="511">
        <v>126195</v>
      </c>
      <c r="G12" s="512">
        <v>104467</v>
      </c>
      <c r="H12" s="510">
        <v>48896</v>
      </c>
      <c r="I12" s="510">
        <v>42209</v>
      </c>
      <c r="J12" s="513">
        <v>49879</v>
      </c>
      <c r="K12" s="511">
        <v>33204</v>
      </c>
    </row>
    <row r="13" spans="1:11" ht="21.75" customHeight="1">
      <c r="A13" s="509" t="s">
        <v>43</v>
      </c>
      <c r="B13" s="503">
        <v>2272042</v>
      </c>
      <c r="C13" s="503">
        <v>81234</v>
      </c>
      <c r="D13" s="510">
        <v>48789</v>
      </c>
      <c r="E13" s="510">
        <v>8396324</v>
      </c>
      <c r="F13" s="511">
        <v>86590</v>
      </c>
      <c r="G13" s="512">
        <v>4011882</v>
      </c>
      <c r="H13" s="510">
        <v>404760</v>
      </c>
      <c r="I13" s="510">
        <v>330403</v>
      </c>
      <c r="J13" s="513">
        <v>36260</v>
      </c>
      <c r="K13" s="511">
        <v>50584</v>
      </c>
    </row>
    <row r="14" spans="1:11" ht="21.75" customHeight="1">
      <c r="A14" s="509" t="s">
        <v>22</v>
      </c>
      <c r="B14" s="503">
        <v>71004</v>
      </c>
      <c r="C14" s="503">
        <v>12782</v>
      </c>
      <c r="D14" s="510">
        <v>30666</v>
      </c>
      <c r="E14" s="510">
        <v>70150</v>
      </c>
      <c r="F14" s="511">
        <v>37899</v>
      </c>
      <c r="G14" s="512">
        <v>30987</v>
      </c>
      <c r="H14" s="510">
        <v>12293</v>
      </c>
      <c r="I14" s="510">
        <v>7197</v>
      </c>
      <c r="J14" s="513">
        <v>9007</v>
      </c>
      <c r="K14" s="511">
        <v>5881</v>
      </c>
    </row>
    <row r="15" spans="1:11" ht="21.75" customHeight="1">
      <c r="A15" s="509" t="s">
        <v>23</v>
      </c>
      <c r="B15" s="503">
        <v>1747527</v>
      </c>
      <c r="C15" s="503">
        <v>72614</v>
      </c>
      <c r="D15" s="510">
        <v>361735</v>
      </c>
      <c r="E15" s="510">
        <v>463160</v>
      </c>
      <c r="F15" s="511">
        <v>718506</v>
      </c>
      <c r="G15" s="512">
        <v>355833</v>
      </c>
      <c r="H15" s="510">
        <v>327059</v>
      </c>
      <c r="I15" s="510">
        <v>161328</v>
      </c>
      <c r="J15" s="513">
        <v>256010</v>
      </c>
      <c r="K15" s="511">
        <v>196824</v>
      </c>
    </row>
    <row r="16" spans="1:11" ht="21.75" customHeight="1">
      <c r="A16" s="509" t="s">
        <v>24</v>
      </c>
      <c r="B16" s="503">
        <v>1927083</v>
      </c>
      <c r="C16" s="503">
        <v>600388</v>
      </c>
      <c r="D16" s="510">
        <v>1294114</v>
      </c>
      <c r="E16" s="510">
        <v>3408978</v>
      </c>
      <c r="F16" s="511">
        <v>1030365</v>
      </c>
      <c r="G16" s="512">
        <v>1295420</v>
      </c>
      <c r="H16" s="510">
        <v>192778</v>
      </c>
      <c r="I16" s="510">
        <v>205204</v>
      </c>
      <c r="J16" s="513">
        <v>207750</v>
      </c>
      <c r="K16" s="511">
        <v>237727</v>
      </c>
    </row>
    <row r="17" spans="1:11" ht="21.75" customHeight="1">
      <c r="A17" s="509" t="s">
        <v>25</v>
      </c>
      <c r="B17" s="503">
        <v>14702373</v>
      </c>
      <c r="C17" s="503">
        <v>2555350</v>
      </c>
      <c r="D17" s="510">
        <v>4247669</v>
      </c>
      <c r="E17" s="510">
        <v>15482149</v>
      </c>
      <c r="F17" s="511">
        <v>6315994</v>
      </c>
      <c r="G17" s="512">
        <v>4612559</v>
      </c>
      <c r="H17" s="510">
        <v>2735036</v>
      </c>
      <c r="I17" s="510">
        <v>1494945</v>
      </c>
      <c r="J17" s="513">
        <v>1656579</v>
      </c>
      <c r="K17" s="511">
        <v>981296</v>
      </c>
    </row>
    <row r="18" spans="1:11" ht="21.75" customHeight="1">
      <c r="A18" s="509" t="s">
        <v>44</v>
      </c>
      <c r="B18" s="503">
        <v>6530074</v>
      </c>
      <c r="C18" s="503">
        <v>1240377</v>
      </c>
      <c r="D18" s="510">
        <v>2294343</v>
      </c>
      <c r="E18" s="510">
        <v>7501810</v>
      </c>
      <c r="F18" s="511">
        <v>3245993</v>
      </c>
      <c r="G18" s="512">
        <v>3146452</v>
      </c>
      <c r="H18" s="510">
        <v>1130810</v>
      </c>
      <c r="I18" s="510">
        <v>917193</v>
      </c>
      <c r="J18" s="513">
        <v>891980</v>
      </c>
      <c r="K18" s="511">
        <v>575883</v>
      </c>
    </row>
    <row r="19" spans="1:11" ht="21.75" customHeight="1">
      <c r="A19" s="509" t="s">
        <v>26</v>
      </c>
      <c r="B19" s="503">
        <v>2932999</v>
      </c>
      <c r="C19" s="503">
        <v>246181</v>
      </c>
      <c r="D19" s="510">
        <v>84187</v>
      </c>
      <c r="E19" s="510">
        <v>1545673</v>
      </c>
      <c r="F19" s="511">
        <v>319591</v>
      </c>
      <c r="G19" s="512">
        <v>142616</v>
      </c>
      <c r="H19" s="510">
        <v>310835</v>
      </c>
      <c r="I19" s="510">
        <v>30672</v>
      </c>
      <c r="J19" s="513">
        <v>120985</v>
      </c>
      <c r="K19" s="511">
        <v>19946</v>
      </c>
    </row>
    <row r="20" spans="1:11" ht="21.75" customHeight="1">
      <c r="A20" s="509" t="s">
        <v>78</v>
      </c>
      <c r="B20" s="503">
        <v>28311</v>
      </c>
      <c r="C20" s="503">
        <v>2067</v>
      </c>
      <c r="D20" s="510">
        <v>10217</v>
      </c>
      <c r="E20" s="510">
        <v>10985</v>
      </c>
      <c r="F20" s="511">
        <v>5908</v>
      </c>
      <c r="G20" s="512">
        <v>113550</v>
      </c>
      <c r="H20" s="510">
        <v>4671</v>
      </c>
      <c r="I20" s="510">
        <v>261</v>
      </c>
      <c r="J20" s="513">
        <v>50913</v>
      </c>
      <c r="K20" s="511">
        <v>2115</v>
      </c>
    </row>
    <row r="21" spans="1:11" ht="21.75" customHeight="1">
      <c r="A21" s="509" t="s">
        <v>27</v>
      </c>
      <c r="B21" s="503">
        <v>7488078</v>
      </c>
      <c r="C21" s="503">
        <v>2314727</v>
      </c>
      <c r="D21" s="510">
        <v>154665</v>
      </c>
      <c r="E21" s="510">
        <v>13583295</v>
      </c>
      <c r="F21" s="511">
        <v>3144170</v>
      </c>
      <c r="G21" s="512">
        <v>513326</v>
      </c>
      <c r="H21" s="510">
        <v>837014</v>
      </c>
      <c r="I21" s="510">
        <v>194659</v>
      </c>
      <c r="J21" s="513">
        <v>3482357</v>
      </c>
      <c r="K21" s="511">
        <v>1574617</v>
      </c>
    </row>
    <row r="22" spans="1:11" ht="21.75" customHeight="1">
      <c r="A22" s="509" t="s">
        <v>28</v>
      </c>
      <c r="B22" s="503">
        <v>2135770</v>
      </c>
      <c r="C22" s="503">
        <v>1518356</v>
      </c>
      <c r="D22" s="510">
        <v>5174651</v>
      </c>
      <c r="E22" s="510">
        <v>6605872</v>
      </c>
      <c r="F22" s="511">
        <v>3646674</v>
      </c>
      <c r="G22" s="512">
        <v>2912106</v>
      </c>
      <c r="H22" s="519">
        <v>809431</v>
      </c>
      <c r="I22" s="510">
        <v>923737</v>
      </c>
      <c r="J22" s="513">
        <v>1952280</v>
      </c>
      <c r="K22" s="511">
        <v>672221</v>
      </c>
    </row>
    <row r="23" spans="1:11" ht="21.75" customHeight="1">
      <c r="A23" s="509" t="s">
        <v>29</v>
      </c>
      <c r="B23" s="503">
        <v>5087871</v>
      </c>
      <c r="C23" s="503">
        <v>824793</v>
      </c>
      <c r="D23" s="510">
        <v>2084973</v>
      </c>
      <c r="E23" s="510">
        <v>6302631</v>
      </c>
      <c r="F23" s="511">
        <v>2373499</v>
      </c>
      <c r="G23" s="512">
        <v>2266164</v>
      </c>
      <c r="H23" s="510">
        <v>753761</v>
      </c>
      <c r="I23" s="510">
        <v>334328</v>
      </c>
      <c r="J23" s="513">
        <v>683716</v>
      </c>
      <c r="K23" s="511">
        <v>474992</v>
      </c>
    </row>
    <row r="24" spans="1:11" ht="21.75" customHeight="1" thickBot="1">
      <c r="A24" s="520" t="s">
        <v>46</v>
      </c>
      <c r="B24" s="503">
        <v>7568000</v>
      </c>
      <c r="C24" s="521">
        <v>1554678</v>
      </c>
      <c r="D24" s="522">
        <v>141700</v>
      </c>
      <c r="E24" s="522">
        <v>11437000</v>
      </c>
      <c r="F24" s="523">
        <v>2067000</v>
      </c>
      <c r="G24" s="524">
        <v>4597400</v>
      </c>
      <c r="H24" s="522">
        <v>1764300</v>
      </c>
      <c r="I24" s="522">
        <v>543000</v>
      </c>
      <c r="J24" s="525">
        <v>153900</v>
      </c>
      <c r="K24" s="523">
        <v>365000</v>
      </c>
    </row>
    <row r="25" spans="1:11" ht="21.75" customHeight="1" thickBot="1">
      <c r="A25" s="526" t="s">
        <v>47</v>
      </c>
      <c r="B25" s="527">
        <v>122022019</v>
      </c>
      <c r="C25" s="521">
        <f aca="true" t="shared" si="0" ref="C25:I25">SUM(C4:C24)</f>
        <v>28463529</v>
      </c>
      <c r="D25" s="522">
        <f t="shared" si="0"/>
        <v>52092768</v>
      </c>
      <c r="E25" s="522">
        <f t="shared" si="0"/>
        <v>168418647</v>
      </c>
      <c r="F25" s="523">
        <f t="shared" si="0"/>
        <v>61802388</v>
      </c>
      <c r="G25" s="524">
        <f t="shared" si="0"/>
        <v>55107826</v>
      </c>
      <c r="H25" s="522">
        <f t="shared" si="0"/>
        <v>21392457</v>
      </c>
      <c r="I25" s="522">
        <f t="shared" si="0"/>
        <v>13978241</v>
      </c>
      <c r="J25" s="525">
        <v>23535286</v>
      </c>
      <c r="K25" s="523">
        <f>SUM(K4:K24)</f>
        <v>13376594</v>
      </c>
    </row>
    <row r="26" spans="1:11" ht="21.75" customHeight="1">
      <c r="A26" s="514"/>
      <c r="B26" s="528"/>
      <c r="C26" s="528"/>
      <c r="D26" s="528"/>
      <c r="E26" s="528"/>
      <c r="F26" s="528"/>
      <c r="G26" s="528"/>
      <c r="H26" s="528"/>
      <c r="I26" s="528"/>
      <c r="J26" s="528"/>
      <c r="K26" s="528"/>
    </row>
    <row r="27" spans="1:11" s="496" customFormat="1" ht="21.75" customHeight="1" thickBot="1">
      <c r="A27" s="529" t="s">
        <v>132</v>
      </c>
      <c r="B27" s="528"/>
      <c r="C27" s="528"/>
      <c r="D27" s="528"/>
      <c r="E27" s="528"/>
      <c r="F27" s="528"/>
      <c r="G27" s="528"/>
      <c r="H27" s="528"/>
      <c r="I27" s="528"/>
      <c r="J27" s="272"/>
      <c r="K27" s="530" t="s">
        <v>53</v>
      </c>
    </row>
    <row r="28" spans="1:11" ht="21.75" customHeight="1">
      <c r="A28" s="531" t="s">
        <v>30</v>
      </c>
      <c r="B28" s="532">
        <v>688658</v>
      </c>
      <c r="C28" s="532">
        <v>293864</v>
      </c>
      <c r="D28" s="533">
        <v>401460</v>
      </c>
      <c r="E28" s="533">
        <v>894447</v>
      </c>
      <c r="F28" s="534">
        <v>417723</v>
      </c>
      <c r="G28" s="535">
        <v>430050</v>
      </c>
      <c r="H28" s="533">
        <v>276219</v>
      </c>
      <c r="I28" s="533">
        <v>179317</v>
      </c>
      <c r="J28" s="534">
        <v>211742</v>
      </c>
      <c r="K28" s="534">
        <v>149233</v>
      </c>
    </row>
    <row r="29" spans="1:11" ht="21.75" customHeight="1">
      <c r="A29" s="509" t="s">
        <v>31</v>
      </c>
      <c r="B29" s="503">
        <v>15597323</v>
      </c>
      <c r="C29" s="503">
        <v>4168277</v>
      </c>
      <c r="D29" s="510">
        <v>5046278</v>
      </c>
      <c r="E29" s="510">
        <v>26579180</v>
      </c>
      <c r="F29" s="511">
        <v>7203161</v>
      </c>
      <c r="G29" s="512">
        <v>6188858</v>
      </c>
      <c r="H29" s="510">
        <v>2058486</v>
      </c>
      <c r="I29" s="510">
        <v>1545186</v>
      </c>
      <c r="J29" s="511">
        <v>5526007</v>
      </c>
      <c r="K29" s="511">
        <v>1585231</v>
      </c>
    </row>
    <row r="30" spans="1:11" ht="21.75" customHeight="1">
      <c r="A30" s="509" t="s">
        <v>32</v>
      </c>
      <c r="B30" s="503">
        <v>38255048</v>
      </c>
      <c r="C30" s="503">
        <v>8925672</v>
      </c>
      <c r="D30" s="510">
        <v>14771272</v>
      </c>
      <c r="E30" s="510">
        <v>45354406</v>
      </c>
      <c r="F30" s="511">
        <v>19380695</v>
      </c>
      <c r="G30" s="512">
        <v>18710725</v>
      </c>
      <c r="H30" s="510">
        <v>8263385</v>
      </c>
      <c r="I30" s="510">
        <v>5078651</v>
      </c>
      <c r="J30" s="511">
        <v>5577713</v>
      </c>
      <c r="K30" s="511">
        <v>3864792</v>
      </c>
    </row>
    <row r="31" spans="1:11" ht="21.75" customHeight="1">
      <c r="A31" s="509" t="s">
        <v>33</v>
      </c>
      <c r="B31" s="503">
        <v>10631097</v>
      </c>
      <c r="C31" s="503">
        <v>3380808</v>
      </c>
      <c r="D31" s="510">
        <v>4980131</v>
      </c>
      <c r="E31" s="510">
        <v>14383086</v>
      </c>
      <c r="F31" s="511">
        <v>6578805</v>
      </c>
      <c r="G31" s="512">
        <v>5634518</v>
      </c>
      <c r="H31" s="510">
        <v>1909988</v>
      </c>
      <c r="I31" s="510">
        <v>1691170</v>
      </c>
      <c r="J31" s="511">
        <v>2334242</v>
      </c>
      <c r="K31" s="511">
        <v>1066405</v>
      </c>
    </row>
    <row r="32" spans="1:11" ht="21.75" customHeight="1">
      <c r="A32" s="509" t="s">
        <v>34</v>
      </c>
      <c r="B32" s="503">
        <v>216068</v>
      </c>
      <c r="C32" s="503">
        <v>99446</v>
      </c>
      <c r="D32" s="510">
        <v>111572</v>
      </c>
      <c r="E32" s="510">
        <v>491844</v>
      </c>
      <c r="F32" s="511">
        <v>165706</v>
      </c>
      <c r="G32" s="512">
        <v>120012</v>
      </c>
      <c r="H32" s="510">
        <v>6390</v>
      </c>
      <c r="I32" s="510">
        <v>756</v>
      </c>
      <c r="J32" s="536">
        <v>6887</v>
      </c>
      <c r="K32" s="511">
        <v>60468</v>
      </c>
    </row>
    <row r="33" spans="1:11" ht="21.75" customHeight="1">
      <c r="A33" s="509" t="s">
        <v>35</v>
      </c>
      <c r="B33" s="503">
        <v>1997169</v>
      </c>
      <c r="C33" s="503">
        <v>687544</v>
      </c>
      <c r="D33" s="510">
        <v>542814</v>
      </c>
      <c r="E33" s="510">
        <v>2763495</v>
      </c>
      <c r="F33" s="511">
        <v>1574834</v>
      </c>
      <c r="G33" s="512">
        <v>3614993</v>
      </c>
      <c r="H33" s="510">
        <v>84739</v>
      </c>
      <c r="I33" s="510">
        <v>100925</v>
      </c>
      <c r="J33" s="511">
        <v>421656</v>
      </c>
      <c r="K33" s="511">
        <v>767500</v>
      </c>
    </row>
    <row r="34" spans="1:11" ht="21.75" customHeight="1">
      <c r="A34" s="509" t="s">
        <v>36</v>
      </c>
      <c r="B34" s="503">
        <v>2423028</v>
      </c>
      <c r="C34" s="503">
        <v>393675</v>
      </c>
      <c r="D34" s="510">
        <v>1070415</v>
      </c>
      <c r="E34" s="510">
        <v>3482403</v>
      </c>
      <c r="F34" s="511">
        <v>623402</v>
      </c>
      <c r="G34" s="512">
        <v>958906</v>
      </c>
      <c r="H34" s="510">
        <v>253160</v>
      </c>
      <c r="I34" s="510">
        <v>243751</v>
      </c>
      <c r="J34" s="511">
        <v>227619</v>
      </c>
      <c r="K34" s="511">
        <v>139256</v>
      </c>
    </row>
    <row r="35" spans="1:11" ht="21.75" customHeight="1">
      <c r="A35" s="509" t="s">
        <v>37</v>
      </c>
      <c r="B35" s="503">
        <v>21286402</v>
      </c>
      <c r="C35" s="503">
        <v>2894918</v>
      </c>
      <c r="D35" s="510">
        <v>7546980</v>
      </c>
      <c r="E35" s="510">
        <v>26416899</v>
      </c>
      <c r="F35" s="511">
        <v>9667002</v>
      </c>
      <c r="G35" s="512">
        <v>5265801</v>
      </c>
      <c r="H35" s="510">
        <v>3114054</v>
      </c>
      <c r="I35" s="510">
        <v>1172087</v>
      </c>
      <c r="J35" s="511">
        <v>2511012</v>
      </c>
      <c r="K35" s="511">
        <v>1385919</v>
      </c>
    </row>
    <row r="36" spans="1:11" ht="21.75" customHeight="1">
      <c r="A36" s="509" t="s">
        <v>38</v>
      </c>
      <c r="B36" s="503">
        <v>3526978</v>
      </c>
      <c r="C36" s="503">
        <v>927622</v>
      </c>
      <c r="D36" s="510">
        <v>1589962</v>
      </c>
      <c r="E36" s="510">
        <v>6230999</v>
      </c>
      <c r="F36" s="511">
        <v>1781015</v>
      </c>
      <c r="G36" s="512">
        <v>1945081</v>
      </c>
      <c r="H36" s="510">
        <v>670967</v>
      </c>
      <c r="I36" s="510">
        <v>449834</v>
      </c>
      <c r="J36" s="511">
        <v>781401</v>
      </c>
      <c r="K36" s="511">
        <v>726200</v>
      </c>
    </row>
    <row r="37" spans="1:11" ht="21.75" customHeight="1">
      <c r="A37" s="509" t="s">
        <v>39</v>
      </c>
      <c r="B37" s="503">
        <v>14181119</v>
      </c>
      <c r="C37" s="503">
        <v>3627405</v>
      </c>
      <c r="D37" s="510">
        <v>6771554</v>
      </c>
      <c r="E37" s="510">
        <v>20897913</v>
      </c>
      <c r="F37" s="511">
        <v>7268237</v>
      </c>
      <c r="G37" s="512">
        <v>5188048</v>
      </c>
      <c r="H37" s="510">
        <v>2223245</v>
      </c>
      <c r="I37" s="510">
        <v>1234927</v>
      </c>
      <c r="J37" s="511">
        <v>2874962</v>
      </c>
      <c r="K37" s="511">
        <v>1620643</v>
      </c>
    </row>
    <row r="38" spans="1:11" ht="21.75" customHeight="1">
      <c r="A38" s="509" t="s">
        <v>40</v>
      </c>
      <c r="B38" s="515">
        <v>27746</v>
      </c>
      <c r="C38" s="515" t="s">
        <v>391</v>
      </c>
      <c r="D38" s="517">
        <v>725</v>
      </c>
      <c r="E38" s="517">
        <v>93663</v>
      </c>
      <c r="F38" s="537" t="s">
        <v>366</v>
      </c>
      <c r="G38" s="538" t="s">
        <v>366</v>
      </c>
      <c r="H38" s="517" t="s">
        <v>366</v>
      </c>
      <c r="I38" s="517" t="s">
        <v>366</v>
      </c>
      <c r="J38" s="511">
        <v>9805</v>
      </c>
      <c r="K38" s="511">
        <v>1150</v>
      </c>
    </row>
    <row r="39" spans="1:11" ht="21.75" customHeight="1">
      <c r="A39" s="509" t="s">
        <v>41</v>
      </c>
      <c r="B39" s="503">
        <v>6553233</v>
      </c>
      <c r="C39" s="503">
        <v>1460571</v>
      </c>
      <c r="D39" s="510">
        <v>2544506</v>
      </c>
      <c r="E39" s="510">
        <v>11839881</v>
      </c>
      <c r="F39" s="511">
        <v>2718873</v>
      </c>
      <c r="G39" s="512">
        <v>4829406</v>
      </c>
      <c r="H39" s="510">
        <v>1434179</v>
      </c>
      <c r="I39" s="510">
        <v>1287817</v>
      </c>
      <c r="J39" s="539">
        <v>1442322</v>
      </c>
      <c r="K39" s="511">
        <v>1232580</v>
      </c>
    </row>
    <row r="40" spans="1:11" ht="21.75" customHeight="1" thickBot="1">
      <c r="A40" s="509" t="s">
        <v>42</v>
      </c>
      <c r="B40" s="515" t="s">
        <v>366</v>
      </c>
      <c r="C40" s="515" t="s">
        <v>391</v>
      </c>
      <c r="D40" s="510">
        <v>4446</v>
      </c>
      <c r="E40" s="540">
        <v>0</v>
      </c>
      <c r="F40" s="539">
        <v>65337</v>
      </c>
      <c r="G40" s="538" t="s">
        <v>366</v>
      </c>
      <c r="H40" s="517" t="s">
        <v>366</v>
      </c>
      <c r="I40" s="517">
        <v>104034</v>
      </c>
      <c r="J40" s="536" t="s">
        <v>366</v>
      </c>
      <c r="K40" s="511">
        <v>12620</v>
      </c>
    </row>
    <row r="41" spans="1:11" ht="21.75" customHeight="1" thickBot="1">
      <c r="A41" s="541" t="s">
        <v>48</v>
      </c>
      <c r="B41" s="527">
        <f aca="true" t="shared" si="1" ref="B41:I41">SUM(B28:B40)</f>
        <v>115383869</v>
      </c>
      <c r="C41" s="527">
        <f t="shared" si="1"/>
        <v>26859802</v>
      </c>
      <c r="D41" s="542">
        <f t="shared" si="1"/>
        <v>45382115</v>
      </c>
      <c r="E41" s="542">
        <f t="shared" si="1"/>
        <v>159428216</v>
      </c>
      <c r="F41" s="543">
        <f t="shared" si="1"/>
        <v>57444790</v>
      </c>
      <c r="G41" s="544">
        <f t="shared" si="1"/>
        <v>52886398</v>
      </c>
      <c r="H41" s="542">
        <f t="shared" si="1"/>
        <v>20294812</v>
      </c>
      <c r="I41" s="542">
        <f t="shared" si="1"/>
        <v>13088455</v>
      </c>
      <c r="J41" s="543">
        <v>21925368</v>
      </c>
      <c r="K41" s="543">
        <f>SUM(K28:K40)</f>
        <v>12611997</v>
      </c>
    </row>
  </sheetData>
  <sheetProtection/>
  <printOptions/>
  <pageMargins left="0.75" right="0.75" top="1" bottom="1" header="0.512" footer="0.512"/>
  <pageSetup firstPageNumber="14" useFirstPageNumber="1" horizontalDpi="600" verticalDpi="600" orientation="portrait" paperSize="9" scale="80" r:id="rId1"/>
  <headerFooter alignWithMargins="0">
    <oddFooter>&amp;C- &amp;P -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3"/>
  <sheetViews>
    <sheetView zoomScaleSheetLayoutView="100" zoomScalePageLayoutView="0" workbookViewId="0" topLeftCell="A1">
      <selection activeCell="F11" sqref="F11"/>
    </sheetView>
  </sheetViews>
  <sheetFormatPr defaultColWidth="11.296875" defaultRowHeight="12.75"/>
  <cols>
    <col min="1" max="1" width="11.296875" style="186" customWidth="1"/>
    <col min="2" max="8" width="11.09765625" style="186" customWidth="1"/>
    <col min="9" max="16384" width="11.296875" style="186" customWidth="1"/>
  </cols>
  <sheetData>
    <row r="1" s="399" customFormat="1" ht="18" customHeight="1">
      <c r="A1" s="183" t="s">
        <v>140</v>
      </c>
    </row>
    <row r="2" spans="1:8" ht="18" customHeight="1" thickBot="1">
      <c r="A2" s="190" t="s">
        <v>80</v>
      </c>
      <c r="H2" s="185" t="s">
        <v>252</v>
      </c>
    </row>
    <row r="3" spans="1:8" s="190" customFormat="1" ht="18" customHeight="1">
      <c r="A3" s="455"/>
      <c r="B3" s="456" t="s">
        <v>82</v>
      </c>
      <c r="C3" s="456" t="s">
        <v>83</v>
      </c>
      <c r="D3" s="456" t="s">
        <v>84</v>
      </c>
      <c r="E3" s="456" t="s">
        <v>85</v>
      </c>
      <c r="F3" s="456" t="s">
        <v>86</v>
      </c>
      <c r="G3" s="456" t="s">
        <v>87</v>
      </c>
      <c r="H3" s="457" t="s">
        <v>88</v>
      </c>
    </row>
    <row r="4" spans="1:9" ht="18" customHeight="1">
      <c r="A4" s="458" t="s">
        <v>52</v>
      </c>
      <c r="B4" s="459">
        <v>387.24</v>
      </c>
      <c r="C4" s="459">
        <f>(27039797+654109+90817+884417)/1000000</f>
        <v>28.66914</v>
      </c>
      <c r="D4" s="459">
        <f>(153507+9012931+1356358+67822)/1000000</f>
        <v>10.590618</v>
      </c>
      <c r="E4" s="459">
        <f>(2315725+41824958)/1000000</f>
        <v>44.140683</v>
      </c>
      <c r="F4" s="459">
        <f>(6699080+88722069+153799+481572)/1000000</f>
        <v>96.05652</v>
      </c>
      <c r="G4" s="459">
        <f>(3419233+10569180)/1000000</f>
        <v>13.988413</v>
      </c>
      <c r="H4" s="460">
        <f>B4-(SUM(C4:G4))</f>
        <v>193.794626</v>
      </c>
      <c r="I4" s="461"/>
    </row>
    <row r="5" spans="1:9" ht="18" customHeight="1">
      <c r="A5" s="458" t="s">
        <v>57</v>
      </c>
      <c r="B5" s="459">
        <v>35.86</v>
      </c>
      <c r="C5" s="459">
        <v>3.89</v>
      </c>
      <c r="D5" s="459">
        <v>5.45</v>
      </c>
      <c r="E5" s="459">
        <v>14.81</v>
      </c>
      <c r="F5" s="459" t="s">
        <v>369</v>
      </c>
      <c r="G5" s="459">
        <v>3.1</v>
      </c>
      <c r="H5" s="460">
        <f>B5-(SUM(C5:G5))</f>
        <v>8.61</v>
      </c>
      <c r="I5" s="461"/>
    </row>
    <row r="6" spans="1:9" ht="18" customHeight="1">
      <c r="A6" s="458" t="s">
        <v>58</v>
      </c>
      <c r="B6" s="462">
        <v>50.45</v>
      </c>
      <c r="C6" s="462">
        <v>10.422812</v>
      </c>
      <c r="D6" s="462">
        <v>3.197503</v>
      </c>
      <c r="E6" s="462">
        <v>17.106882</v>
      </c>
      <c r="F6" s="462">
        <v>0.006676</v>
      </c>
      <c r="G6" s="462">
        <v>4.489505</v>
      </c>
      <c r="H6" s="463">
        <f>B6-(SUM(C6:G6))</f>
        <v>15.226622000000006</v>
      </c>
      <c r="I6" s="461"/>
    </row>
    <row r="7" spans="1:9" ht="18" customHeight="1">
      <c r="A7" s="458" t="s">
        <v>68</v>
      </c>
      <c r="B7" s="462">
        <v>918.47</v>
      </c>
      <c r="C7" s="462">
        <v>53.93</v>
      </c>
      <c r="D7" s="462">
        <v>24.8</v>
      </c>
      <c r="E7" s="462">
        <v>62.69</v>
      </c>
      <c r="F7" s="462">
        <v>249.15</v>
      </c>
      <c r="G7" s="462">
        <v>36.65</v>
      </c>
      <c r="H7" s="463">
        <f aca="true" t="shared" si="0" ref="H7:H13">B7-(SUM(C7:G7))</f>
        <v>491.25</v>
      </c>
      <c r="I7" s="461"/>
    </row>
    <row r="8" spans="1:9" ht="18" customHeight="1">
      <c r="A8" s="458" t="s">
        <v>51</v>
      </c>
      <c r="B8" s="459">
        <v>86.01</v>
      </c>
      <c r="C8" s="459">
        <v>31.9</v>
      </c>
      <c r="D8" s="459">
        <v>6.17</v>
      </c>
      <c r="E8" s="459">
        <v>23.29</v>
      </c>
      <c r="F8" s="459">
        <v>0.16</v>
      </c>
      <c r="G8" s="459">
        <v>3.97</v>
      </c>
      <c r="H8" s="460">
        <f t="shared" si="0"/>
        <v>20.52000000000001</v>
      </c>
      <c r="I8" s="461"/>
    </row>
    <row r="9" spans="1:9" ht="18" customHeight="1">
      <c r="A9" s="458" t="s">
        <v>59</v>
      </c>
      <c r="B9" s="459">
        <v>160.34</v>
      </c>
      <c r="C9" s="459">
        <v>35.998933</v>
      </c>
      <c r="D9" s="459">
        <v>22.257152</v>
      </c>
      <c r="E9" s="459">
        <v>28.089199</v>
      </c>
      <c r="F9" s="459">
        <v>12.954701</v>
      </c>
      <c r="G9" s="459">
        <v>9.405745</v>
      </c>
      <c r="H9" s="460">
        <f>B9-(SUM(C9:G9))</f>
        <v>51.634270000000015</v>
      </c>
      <c r="I9" s="461"/>
    </row>
    <row r="10" spans="1:9" ht="18" customHeight="1">
      <c r="A10" s="458" t="s">
        <v>56</v>
      </c>
      <c r="B10" s="462">
        <v>16.34</v>
      </c>
      <c r="C10" s="462">
        <v>3.59</v>
      </c>
      <c r="D10" s="462">
        <v>0.72</v>
      </c>
      <c r="E10" s="462">
        <v>6.27</v>
      </c>
      <c r="F10" s="462">
        <v>0.02</v>
      </c>
      <c r="G10" s="462">
        <v>1.19</v>
      </c>
      <c r="H10" s="463">
        <f>B10-(SUM(C10:G10))</f>
        <v>4.5500000000000025</v>
      </c>
      <c r="I10" s="461"/>
    </row>
    <row r="11" spans="1:9" ht="18" customHeight="1">
      <c r="A11" s="458" t="s">
        <v>55</v>
      </c>
      <c r="B11" s="459">
        <v>13.02</v>
      </c>
      <c r="C11" s="459">
        <v>1.77</v>
      </c>
      <c r="D11" s="459">
        <v>0.5</v>
      </c>
      <c r="E11" s="459">
        <v>6.47</v>
      </c>
      <c r="F11" s="459">
        <v>0.02</v>
      </c>
      <c r="G11" s="459">
        <v>1.2</v>
      </c>
      <c r="H11" s="460">
        <f>B11-(SUM(C11:G11))</f>
        <v>3.0600000000000005</v>
      </c>
      <c r="I11" s="461"/>
    </row>
    <row r="12" spans="1:9" ht="18" customHeight="1">
      <c r="A12" s="464" t="s">
        <v>166</v>
      </c>
      <c r="B12" s="465">
        <v>32.11</v>
      </c>
      <c r="C12" s="465">
        <v>4.5</v>
      </c>
      <c r="D12" s="465">
        <v>4.37</v>
      </c>
      <c r="E12" s="465">
        <v>9.21</v>
      </c>
      <c r="F12" s="465">
        <v>1.06</v>
      </c>
      <c r="G12" s="465">
        <v>2.37</v>
      </c>
      <c r="H12" s="460">
        <f t="shared" si="0"/>
        <v>10.599999999999998</v>
      </c>
      <c r="I12" s="461"/>
    </row>
    <row r="13" spans="1:9" ht="18" customHeight="1" thickBot="1">
      <c r="A13" s="466" t="s">
        <v>54</v>
      </c>
      <c r="B13" s="467">
        <v>56.78</v>
      </c>
      <c r="C13" s="467">
        <v>8.21</v>
      </c>
      <c r="D13" s="467">
        <v>4.32</v>
      </c>
      <c r="E13" s="467">
        <v>6.5</v>
      </c>
      <c r="F13" s="467">
        <v>11.69</v>
      </c>
      <c r="G13" s="467">
        <v>1.97</v>
      </c>
      <c r="H13" s="468">
        <f t="shared" si="0"/>
        <v>24.090000000000003</v>
      </c>
      <c r="I13" s="461"/>
    </row>
  </sheetData>
  <sheetProtection/>
  <printOptions/>
  <pageMargins left="0.75" right="0.75" top="1" bottom="1" header="0.512" footer="0.512"/>
  <pageSetup horizontalDpi="600" verticalDpi="600" orientation="portrait" paperSize="9" scale="97" r:id="rId1"/>
  <headerFooter alignWithMargins="0">
    <oddFooter>&amp;C-3-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zoomScaleSheetLayoutView="100" zoomScalePageLayoutView="0" workbookViewId="0" topLeftCell="A1">
      <selection activeCell="A1" sqref="A1:IV16384"/>
    </sheetView>
  </sheetViews>
  <sheetFormatPr defaultColWidth="8.796875" defaultRowHeight="12.75"/>
  <cols>
    <col min="1" max="1" width="9.3984375" style="186" customWidth="1"/>
    <col min="2" max="2" width="6.69921875" style="186" customWidth="1"/>
    <col min="3" max="6" width="6.3984375" style="186" customWidth="1"/>
    <col min="7" max="7" width="6.69921875" style="186" customWidth="1"/>
    <col min="8" max="14" width="6.3984375" style="186" customWidth="1"/>
    <col min="15" max="16384" width="9.09765625" style="186" customWidth="1"/>
  </cols>
  <sheetData>
    <row r="1" spans="1:14" ht="18" customHeight="1" thickBot="1">
      <c r="A1" s="190" t="s">
        <v>81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253</v>
      </c>
    </row>
    <row r="2" spans="1:15" s="190" customFormat="1" ht="120" customHeight="1">
      <c r="A2" s="435"/>
      <c r="B2" s="436" t="s">
        <v>89</v>
      </c>
      <c r="C2" s="437" t="s">
        <v>69</v>
      </c>
      <c r="D2" s="437" t="s">
        <v>70</v>
      </c>
      <c r="E2" s="437" t="s">
        <v>90</v>
      </c>
      <c r="F2" s="437" t="s">
        <v>91</v>
      </c>
      <c r="G2" s="438" t="s">
        <v>71</v>
      </c>
      <c r="H2" s="438" t="s">
        <v>92</v>
      </c>
      <c r="I2" s="436" t="s">
        <v>93</v>
      </c>
      <c r="J2" s="438" t="s">
        <v>94</v>
      </c>
      <c r="K2" s="438" t="s">
        <v>95</v>
      </c>
      <c r="L2" s="436" t="s">
        <v>96</v>
      </c>
      <c r="M2" s="438" t="s">
        <v>97</v>
      </c>
      <c r="N2" s="439" t="s">
        <v>98</v>
      </c>
      <c r="O2" s="440"/>
    </row>
    <row r="3" spans="1:15" ht="18" customHeight="1">
      <c r="A3" s="441" t="s">
        <v>52</v>
      </c>
      <c r="B3" s="442">
        <f>SUM(C3:N3)</f>
        <v>5796</v>
      </c>
      <c r="C3" s="442">
        <v>333</v>
      </c>
      <c r="D3" s="442">
        <v>0</v>
      </c>
      <c r="E3" s="442">
        <v>821</v>
      </c>
      <c r="F3" s="442">
        <v>89</v>
      </c>
      <c r="G3" s="442">
        <v>1896</v>
      </c>
      <c r="H3" s="442">
        <v>47</v>
      </c>
      <c r="I3" s="442">
        <v>121</v>
      </c>
      <c r="J3" s="442">
        <v>340</v>
      </c>
      <c r="K3" s="442">
        <v>231</v>
      </c>
      <c r="L3" s="442">
        <v>945</v>
      </c>
      <c r="M3" s="442">
        <v>707</v>
      </c>
      <c r="N3" s="443">
        <v>266</v>
      </c>
      <c r="O3" s="444"/>
    </row>
    <row r="4" spans="1:15" ht="18" customHeight="1">
      <c r="A4" s="445" t="s">
        <v>64</v>
      </c>
      <c r="B4" s="446">
        <f>SUM(C4:N4)</f>
        <v>2117</v>
      </c>
      <c r="C4" s="446">
        <v>75</v>
      </c>
      <c r="D4" s="446">
        <v>0</v>
      </c>
      <c r="E4" s="446">
        <v>256</v>
      </c>
      <c r="F4" s="446">
        <v>29</v>
      </c>
      <c r="G4" s="446">
        <v>499</v>
      </c>
      <c r="H4" s="446">
        <v>19</v>
      </c>
      <c r="I4" s="446">
        <v>33</v>
      </c>
      <c r="J4" s="446">
        <v>111</v>
      </c>
      <c r="K4" s="446">
        <v>18</v>
      </c>
      <c r="L4" s="446">
        <v>390</v>
      </c>
      <c r="M4" s="446">
        <v>25</v>
      </c>
      <c r="N4" s="447">
        <v>662</v>
      </c>
      <c r="O4" s="444"/>
    </row>
    <row r="5" spans="1:15" ht="18" customHeight="1">
      <c r="A5" s="445" t="s">
        <v>58</v>
      </c>
      <c r="B5" s="288">
        <f>SUM(C5:N5)</f>
        <v>2347</v>
      </c>
      <c r="C5" s="288">
        <v>101</v>
      </c>
      <c r="D5" s="288" t="s">
        <v>388</v>
      </c>
      <c r="E5" s="288">
        <v>571</v>
      </c>
      <c r="F5" s="288">
        <v>56</v>
      </c>
      <c r="G5" s="288">
        <v>727</v>
      </c>
      <c r="H5" s="288">
        <v>141</v>
      </c>
      <c r="I5" s="288">
        <v>0</v>
      </c>
      <c r="J5" s="288">
        <v>98</v>
      </c>
      <c r="K5" s="288">
        <v>85</v>
      </c>
      <c r="L5" s="288">
        <v>171</v>
      </c>
      <c r="M5" s="288">
        <v>346</v>
      </c>
      <c r="N5" s="289">
        <v>51</v>
      </c>
      <c r="O5" s="444"/>
    </row>
    <row r="6" spans="1:15" ht="18" customHeight="1">
      <c r="A6" s="445" t="s">
        <v>68</v>
      </c>
      <c r="B6" s="288">
        <f aca="true" t="shared" si="0" ref="B6:B11">SUM(C6:N6)</f>
        <v>5188</v>
      </c>
      <c r="C6" s="288">
        <v>1127</v>
      </c>
      <c r="D6" s="288">
        <v>32</v>
      </c>
      <c r="E6" s="288">
        <v>945</v>
      </c>
      <c r="F6" s="288">
        <v>83</v>
      </c>
      <c r="G6" s="288">
        <v>1147</v>
      </c>
      <c r="H6" s="288">
        <v>101</v>
      </c>
      <c r="I6" s="288">
        <v>45</v>
      </c>
      <c r="J6" s="288">
        <v>145</v>
      </c>
      <c r="K6" s="288">
        <v>108</v>
      </c>
      <c r="L6" s="288">
        <v>370</v>
      </c>
      <c r="M6" s="288">
        <v>191</v>
      </c>
      <c r="N6" s="289">
        <v>894</v>
      </c>
      <c r="O6" s="444"/>
    </row>
    <row r="7" spans="1:15" ht="18" customHeight="1">
      <c r="A7" s="445" t="s">
        <v>51</v>
      </c>
      <c r="B7" s="446">
        <v>2154</v>
      </c>
      <c r="C7" s="446">
        <v>119</v>
      </c>
      <c r="D7" s="446">
        <v>0</v>
      </c>
      <c r="E7" s="446">
        <v>416</v>
      </c>
      <c r="F7" s="446">
        <v>29</v>
      </c>
      <c r="G7" s="446">
        <v>563</v>
      </c>
      <c r="H7" s="446">
        <v>0</v>
      </c>
      <c r="I7" s="446">
        <v>108</v>
      </c>
      <c r="J7" s="446">
        <v>113</v>
      </c>
      <c r="K7" s="446">
        <v>119</v>
      </c>
      <c r="L7" s="446">
        <v>107</v>
      </c>
      <c r="M7" s="446">
        <v>364</v>
      </c>
      <c r="N7" s="447">
        <v>216</v>
      </c>
      <c r="O7" s="444"/>
    </row>
    <row r="8" spans="1:15" ht="18" customHeight="1">
      <c r="A8" s="445" t="s">
        <v>59</v>
      </c>
      <c r="B8" s="446">
        <f t="shared" si="0"/>
        <v>2831.6</v>
      </c>
      <c r="C8" s="446">
        <v>88.3</v>
      </c>
      <c r="D8" s="446">
        <v>79</v>
      </c>
      <c r="E8" s="446">
        <v>395</v>
      </c>
      <c r="F8" s="446">
        <v>32</v>
      </c>
      <c r="G8" s="446">
        <v>991</v>
      </c>
      <c r="H8" s="446">
        <v>70</v>
      </c>
      <c r="I8" s="446">
        <v>148</v>
      </c>
      <c r="J8" s="446">
        <v>94.3</v>
      </c>
      <c r="K8" s="446">
        <v>63</v>
      </c>
      <c r="L8" s="446">
        <v>327</v>
      </c>
      <c r="M8" s="446">
        <v>338</v>
      </c>
      <c r="N8" s="447">
        <v>206</v>
      </c>
      <c r="O8" s="444"/>
    </row>
    <row r="9" spans="1:15" ht="18" customHeight="1">
      <c r="A9" s="445" t="s">
        <v>56</v>
      </c>
      <c r="B9" s="288">
        <f t="shared" si="0"/>
        <v>1081</v>
      </c>
      <c r="C9" s="288">
        <v>75</v>
      </c>
      <c r="D9" s="288">
        <v>0</v>
      </c>
      <c r="E9" s="288">
        <v>279</v>
      </c>
      <c r="F9" s="288">
        <v>7</v>
      </c>
      <c r="G9" s="288">
        <v>493</v>
      </c>
      <c r="H9" s="288">
        <v>15</v>
      </c>
      <c r="I9" s="288">
        <v>13</v>
      </c>
      <c r="J9" s="288">
        <v>26</v>
      </c>
      <c r="K9" s="288">
        <v>26</v>
      </c>
      <c r="L9" s="288">
        <v>58</v>
      </c>
      <c r="M9" s="288">
        <v>89</v>
      </c>
      <c r="N9" s="289">
        <v>0</v>
      </c>
      <c r="O9" s="444"/>
    </row>
    <row r="10" spans="1:15" ht="18" customHeight="1">
      <c r="A10" s="445" t="s">
        <v>55</v>
      </c>
      <c r="B10" s="446">
        <v>1020</v>
      </c>
      <c r="C10" s="446">
        <v>3.2</v>
      </c>
      <c r="D10" s="446">
        <v>0</v>
      </c>
      <c r="E10" s="446">
        <v>128</v>
      </c>
      <c r="F10" s="446">
        <v>5.9</v>
      </c>
      <c r="G10" s="446">
        <v>259</v>
      </c>
      <c r="H10" s="446">
        <v>27</v>
      </c>
      <c r="I10" s="446">
        <v>19</v>
      </c>
      <c r="J10" s="446">
        <v>19</v>
      </c>
      <c r="K10" s="446">
        <v>7</v>
      </c>
      <c r="L10" s="446">
        <v>330</v>
      </c>
      <c r="M10" s="446">
        <v>69</v>
      </c>
      <c r="N10" s="448">
        <v>152</v>
      </c>
      <c r="O10" s="444"/>
    </row>
    <row r="11" spans="1:14" ht="18" customHeight="1">
      <c r="A11" s="445" t="s">
        <v>166</v>
      </c>
      <c r="B11" s="446">
        <f t="shared" si="0"/>
        <v>1057</v>
      </c>
      <c r="C11" s="446">
        <v>296</v>
      </c>
      <c r="D11" s="446">
        <v>19</v>
      </c>
      <c r="E11" s="446">
        <v>103</v>
      </c>
      <c r="F11" s="446">
        <v>31</v>
      </c>
      <c r="G11" s="446">
        <v>112</v>
      </c>
      <c r="H11" s="446">
        <v>42</v>
      </c>
      <c r="I11" s="446">
        <v>17</v>
      </c>
      <c r="J11" s="446">
        <v>34</v>
      </c>
      <c r="K11" s="446">
        <v>0</v>
      </c>
      <c r="L11" s="446">
        <v>12</v>
      </c>
      <c r="M11" s="446">
        <v>149</v>
      </c>
      <c r="N11" s="447">
        <v>242</v>
      </c>
    </row>
    <row r="12" spans="1:15" ht="18" customHeight="1" thickBot="1">
      <c r="A12" s="449" t="s">
        <v>54</v>
      </c>
      <c r="B12" s="300">
        <v>613</v>
      </c>
      <c r="C12" s="450">
        <v>67</v>
      </c>
      <c r="D12" s="451">
        <v>0</v>
      </c>
      <c r="E12" s="450">
        <v>97</v>
      </c>
      <c r="F12" s="451">
        <v>0</v>
      </c>
      <c r="G12" s="450">
        <v>161</v>
      </c>
      <c r="H12" s="450">
        <v>33</v>
      </c>
      <c r="I12" s="451">
        <v>0</v>
      </c>
      <c r="J12" s="450">
        <v>39</v>
      </c>
      <c r="K12" s="450">
        <v>29</v>
      </c>
      <c r="L12" s="450">
        <v>28</v>
      </c>
      <c r="M12" s="450">
        <v>79</v>
      </c>
      <c r="N12" s="452">
        <v>79</v>
      </c>
      <c r="O12" s="444"/>
    </row>
    <row r="13" spans="1:14" ht="18" customHeight="1">
      <c r="A13" s="186" t="s">
        <v>8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</row>
    <row r="14" ht="12.75">
      <c r="A14" s="454"/>
    </row>
  </sheetData>
  <sheetProtection/>
  <printOptions/>
  <pageMargins left="0.75" right="0.75" top="1" bottom="1" header="0.512" footer="0.51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16"/>
  <sheetViews>
    <sheetView zoomScaleSheetLayoutView="100" zoomScalePageLayoutView="0" workbookViewId="0" topLeftCell="A1">
      <selection activeCell="A1" sqref="A1:IV16384"/>
    </sheetView>
  </sheetViews>
  <sheetFormatPr defaultColWidth="8.796875" defaultRowHeight="12.75"/>
  <cols>
    <col min="1" max="1" width="9.69921875" style="186" customWidth="1"/>
    <col min="2" max="8" width="11.69921875" style="186" customWidth="1"/>
    <col min="9" max="16384" width="9.09765625" style="186" customWidth="1"/>
  </cols>
  <sheetData>
    <row r="1" s="399" customFormat="1" ht="18" customHeight="1">
      <c r="A1" s="183" t="s">
        <v>141</v>
      </c>
    </row>
    <row r="2" spans="1:8" ht="18" customHeight="1" thickBot="1">
      <c r="A2" s="190" t="s">
        <v>99</v>
      </c>
      <c r="B2" s="184"/>
      <c r="C2" s="184"/>
      <c r="D2" s="184"/>
      <c r="E2" s="184"/>
      <c r="F2" s="184"/>
      <c r="G2" s="184"/>
      <c r="H2" s="185" t="s">
        <v>254</v>
      </c>
    </row>
    <row r="3" spans="1:8" s="190" customFormat="1" ht="18" customHeight="1">
      <c r="A3" s="400"/>
      <c r="B3" s="401" t="s">
        <v>100</v>
      </c>
      <c r="C3" s="402" t="s">
        <v>101</v>
      </c>
      <c r="D3" s="403"/>
      <c r="E3" s="403"/>
      <c r="F3" s="403"/>
      <c r="G3" s="403"/>
      <c r="H3" s="403"/>
    </row>
    <row r="4" spans="1:8" s="190" customFormat="1" ht="18" customHeight="1">
      <c r="A4" s="404"/>
      <c r="B4" s="405"/>
      <c r="C4" s="406" t="s">
        <v>102</v>
      </c>
      <c r="D4" s="407" t="s">
        <v>103</v>
      </c>
      <c r="E4" s="408"/>
      <c r="F4" s="407" t="s">
        <v>104</v>
      </c>
      <c r="G4" s="409"/>
      <c r="H4" s="409"/>
    </row>
    <row r="5" spans="1:8" s="190" customFormat="1" ht="18" customHeight="1">
      <c r="A5" s="410"/>
      <c r="B5" s="411"/>
      <c r="C5" s="411"/>
      <c r="D5" s="412" t="s">
        <v>105</v>
      </c>
      <c r="E5" s="412" t="s">
        <v>106</v>
      </c>
      <c r="F5" s="412" t="s">
        <v>107</v>
      </c>
      <c r="G5" s="412" t="s">
        <v>50</v>
      </c>
      <c r="H5" s="413" t="s">
        <v>108</v>
      </c>
    </row>
    <row r="6" spans="1:9" ht="18" customHeight="1">
      <c r="A6" s="414" t="s">
        <v>52</v>
      </c>
      <c r="B6" s="415">
        <v>149908</v>
      </c>
      <c r="C6" s="415">
        <f>SUM(D6:E6)</f>
        <v>378846</v>
      </c>
      <c r="D6" s="415">
        <v>191149</v>
      </c>
      <c r="E6" s="415">
        <v>187697</v>
      </c>
      <c r="F6" s="415">
        <v>57656</v>
      </c>
      <c r="G6" s="415">
        <v>246111</v>
      </c>
      <c r="H6" s="416">
        <v>75079</v>
      </c>
      <c r="I6" s="298"/>
    </row>
    <row r="7" spans="1:9" ht="18" customHeight="1">
      <c r="A7" s="417" t="s">
        <v>57</v>
      </c>
      <c r="B7" s="418">
        <v>26398</v>
      </c>
      <c r="C7" s="418">
        <f>SUM(D7:E7)</f>
        <v>72095</v>
      </c>
      <c r="D7" s="418">
        <v>36769</v>
      </c>
      <c r="E7" s="418">
        <v>35326</v>
      </c>
      <c r="F7" s="418">
        <v>10707</v>
      </c>
      <c r="G7" s="418">
        <v>46076</v>
      </c>
      <c r="H7" s="419">
        <v>15312</v>
      </c>
      <c r="I7" s="298"/>
    </row>
    <row r="8" spans="1:9" ht="18" customHeight="1">
      <c r="A8" s="417" t="s">
        <v>58</v>
      </c>
      <c r="B8" s="420">
        <v>61554</v>
      </c>
      <c r="C8" s="421">
        <f>SUM(D8:E8)</f>
        <v>147561</v>
      </c>
      <c r="D8" s="421">
        <v>77575</v>
      </c>
      <c r="E8" s="421">
        <v>69986</v>
      </c>
      <c r="F8" s="421">
        <v>22391</v>
      </c>
      <c r="G8" s="421">
        <v>99339</v>
      </c>
      <c r="H8" s="422">
        <v>25831</v>
      </c>
      <c r="I8" s="298"/>
    </row>
    <row r="9" spans="1:9" ht="18" customHeight="1">
      <c r="A9" s="417" t="s">
        <v>68</v>
      </c>
      <c r="B9" s="421">
        <v>168964</v>
      </c>
      <c r="C9" s="421">
        <f aca="true" t="shared" si="0" ref="C9:C15">SUM(D9:E9)</f>
        <v>422679</v>
      </c>
      <c r="D9" s="421">
        <v>220204</v>
      </c>
      <c r="E9" s="421">
        <v>202475</v>
      </c>
      <c r="F9" s="421">
        <v>60850</v>
      </c>
      <c r="G9" s="421">
        <v>277799</v>
      </c>
      <c r="H9" s="422">
        <v>84030</v>
      </c>
      <c r="I9" s="298"/>
    </row>
    <row r="10" spans="1:9" ht="18" customHeight="1">
      <c r="A10" s="417" t="s">
        <v>51</v>
      </c>
      <c r="B10" s="418">
        <v>70098</v>
      </c>
      <c r="C10" s="418">
        <v>183552</v>
      </c>
      <c r="D10" s="418">
        <v>94069</v>
      </c>
      <c r="E10" s="418">
        <v>89483</v>
      </c>
      <c r="F10" s="418">
        <v>29769</v>
      </c>
      <c r="G10" s="418">
        <v>120583</v>
      </c>
      <c r="H10" s="419">
        <v>33200</v>
      </c>
      <c r="I10" s="298"/>
    </row>
    <row r="11" spans="1:9" ht="18" customHeight="1">
      <c r="A11" s="417" t="s">
        <v>59</v>
      </c>
      <c r="B11" s="418">
        <v>58807</v>
      </c>
      <c r="C11" s="418">
        <f t="shared" si="0"/>
        <v>169889</v>
      </c>
      <c r="D11" s="418">
        <v>85495</v>
      </c>
      <c r="E11" s="418">
        <v>84394</v>
      </c>
      <c r="F11" s="418">
        <v>24909</v>
      </c>
      <c r="G11" s="418">
        <v>107146</v>
      </c>
      <c r="H11" s="419">
        <v>37834</v>
      </c>
      <c r="I11" s="298"/>
    </row>
    <row r="12" spans="1:9" ht="18" customHeight="1">
      <c r="A12" s="417" t="s">
        <v>56</v>
      </c>
      <c r="B12" s="421">
        <v>30142</v>
      </c>
      <c r="C12" s="421">
        <f t="shared" si="0"/>
        <v>70807</v>
      </c>
      <c r="D12" s="421">
        <v>37087</v>
      </c>
      <c r="E12" s="421">
        <v>33720</v>
      </c>
      <c r="F12" s="421">
        <v>10688</v>
      </c>
      <c r="G12" s="421">
        <v>47544</v>
      </c>
      <c r="H12" s="422">
        <v>12574</v>
      </c>
      <c r="I12" s="298"/>
    </row>
    <row r="13" spans="1:9" ht="18" customHeight="1">
      <c r="A13" s="417" t="s">
        <v>55</v>
      </c>
      <c r="B13" s="421">
        <v>17855</v>
      </c>
      <c r="C13" s="421">
        <f t="shared" si="0"/>
        <v>46165</v>
      </c>
      <c r="D13" s="421">
        <v>23921</v>
      </c>
      <c r="E13" s="421">
        <v>22244</v>
      </c>
      <c r="F13" s="421">
        <v>7703</v>
      </c>
      <c r="G13" s="421">
        <v>30219</v>
      </c>
      <c r="H13" s="422">
        <v>8246</v>
      </c>
      <c r="I13" s="298"/>
    </row>
    <row r="14" spans="1:9" s="296" customFormat="1" ht="20.25" customHeight="1">
      <c r="A14" s="423" t="s">
        <v>166</v>
      </c>
      <c r="B14" s="424">
        <v>22189</v>
      </c>
      <c r="C14" s="418">
        <f t="shared" si="0"/>
        <v>59382</v>
      </c>
      <c r="D14" s="424">
        <v>30513</v>
      </c>
      <c r="E14" s="424">
        <v>28869</v>
      </c>
      <c r="F14" s="424">
        <v>10874</v>
      </c>
      <c r="G14" s="424">
        <v>39382</v>
      </c>
      <c r="H14" s="425">
        <v>9126</v>
      </c>
      <c r="I14" s="426"/>
    </row>
    <row r="15" spans="1:9" ht="18" customHeight="1">
      <c r="A15" s="427" t="s">
        <v>54</v>
      </c>
      <c r="B15" s="428">
        <v>13697</v>
      </c>
      <c r="C15" s="429">
        <f t="shared" si="0"/>
        <v>39106</v>
      </c>
      <c r="D15" s="428">
        <v>19693</v>
      </c>
      <c r="E15" s="430">
        <v>19413</v>
      </c>
      <c r="F15" s="428">
        <v>6701</v>
      </c>
      <c r="G15" s="428">
        <v>25105</v>
      </c>
      <c r="H15" s="431">
        <v>7300</v>
      </c>
      <c r="I15" s="298"/>
    </row>
    <row r="16" spans="1:8" ht="21" customHeight="1" thickBot="1">
      <c r="A16" s="432" t="s">
        <v>146</v>
      </c>
      <c r="B16" s="433">
        <f aca="true" t="shared" si="1" ref="B16:H16">SUM(B6:B15)</f>
        <v>619612</v>
      </c>
      <c r="C16" s="433">
        <f t="shared" si="1"/>
        <v>1590082</v>
      </c>
      <c r="D16" s="433">
        <f t="shared" si="1"/>
        <v>816475</v>
      </c>
      <c r="E16" s="433">
        <f t="shared" si="1"/>
        <v>773607</v>
      </c>
      <c r="F16" s="433">
        <f t="shared" si="1"/>
        <v>242248</v>
      </c>
      <c r="G16" s="433">
        <f t="shared" si="1"/>
        <v>1039304</v>
      </c>
      <c r="H16" s="434">
        <f t="shared" si="1"/>
        <v>308532</v>
      </c>
    </row>
  </sheetData>
  <sheetProtection/>
  <mergeCells count="6">
    <mergeCell ref="C3:H3"/>
    <mergeCell ref="B3:B5"/>
    <mergeCell ref="A3:A5"/>
    <mergeCell ref="C4:C5"/>
    <mergeCell ref="D4:E4"/>
    <mergeCell ref="F4:H4"/>
  </mergeCells>
  <printOptions/>
  <pageMargins left="0.75" right="0.75" top="1" bottom="1" header="0.512" footer="0.512"/>
  <pageSetup horizontalDpi="600" verticalDpi="600" orientation="portrait" paperSize="9" scale="94" r:id="rId1"/>
  <headerFooter alignWithMargins="0">
    <oddFooter>&amp;C-4-</oddFooter>
  </headerFooter>
  <colBreaks count="1" manualBreakCount="1">
    <brk id="8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I1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2.75"/>
  <cols>
    <col min="1" max="1" width="12.3984375" style="2" customWidth="1"/>
    <col min="2" max="8" width="11.69921875" style="2" customWidth="1"/>
    <col min="9" max="16384" width="9.09765625" style="2" customWidth="1"/>
  </cols>
  <sheetData>
    <row r="2" spans="1:8" ht="18" customHeight="1" thickBot="1">
      <c r="A2" s="7" t="s">
        <v>190</v>
      </c>
      <c r="B2" s="27"/>
      <c r="C2" s="27"/>
      <c r="D2" s="27"/>
      <c r="E2" s="27"/>
      <c r="F2" s="27"/>
      <c r="G2" s="27"/>
      <c r="H2" s="49" t="s">
        <v>255</v>
      </c>
    </row>
    <row r="3" spans="1:8" s="7" customFormat="1" ht="18" customHeight="1">
      <c r="A3" s="36"/>
      <c r="B3" s="32" t="s">
        <v>162</v>
      </c>
      <c r="C3" s="32" t="s">
        <v>191</v>
      </c>
      <c r="D3" s="32" t="s">
        <v>147</v>
      </c>
      <c r="E3" s="32" t="s">
        <v>148</v>
      </c>
      <c r="F3" s="32" t="s">
        <v>192</v>
      </c>
      <c r="G3" s="32" t="s">
        <v>193</v>
      </c>
      <c r="H3" s="33" t="s">
        <v>149</v>
      </c>
    </row>
    <row r="4" spans="1:9" ht="18.75" customHeight="1">
      <c r="A4" s="37" t="s">
        <v>52</v>
      </c>
      <c r="B4" s="71">
        <f>SUM(C4:H4)</f>
        <v>8528</v>
      </c>
      <c r="C4" s="72">
        <v>2857</v>
      </c>
      <c r="D4" s="72">
        <v>1493</v>
      </c>
      <c r="E4" s="72">
        <v>1666</v>
      </c>
      <c r="F4" s="72">
        <v>1469</v>
      </c>
      <c r="G4" s="72">
        <v>125</v>
      </c>
      <c r="H4" s="73">
        <v>918</v>
      </c>
      <c r="I4" s="74"/>
    </row>
    <row r="5" spans="1:9" ht="18.75" customHeight="1">
      <c r="A5" s="31" t="s">
        <v>57</v>
      </c>
      <c r="B5" s="75">
        <v>2902</v>
      </c>
      <c r="C5" s="76">
        <v>1529</v>
      </c>
      <c r="D5" s="76">
        <v>85</v>
      </c>
      <c r="E5" s="76">
        <v>361</v>
      </c>
      <c r="F5" s="76">
        <v>332</v>
      </c>
      <c r="G5" s="76">
        <v>138</v>
      </c>
      <c r="H5" s="77">
        <v>457</v>
      </c>
      <c r="I5" s="74"/>
    </row>
    <row r="6" spans="1:9" ht="18.75" customHeight="1">
      <c r="A6" s="31" t="s">
        <v>58</v>
      </c>
      <c r="B6" s="78">
        <v>3551</v>
      </c>
      <c r="C6" s="79">
        <v>732</v>
      </c>
      <c r="D6" s="79">
        <v>322</v>
      </c>
      <c r="E6" s="79">
        <v>936</v>
      </c>
      <c r="F6" s="79">
        <v>966</v>
      </c>
      <c r="G6" s="79">
        <v>47</v>
      </c>
      <c r="H6" s="80">
        <f>B6-SUM(C6:G6)</f>
        <v>548</v>
      </c>
      <c r="I6" s="74"/>
    </row>
    <row r="7" spans="1:9" ht="18.75" customHeight="1">
      <c r="A7" s="34" t="s">
        <v>68</v>
      </c>
      <c r="B7" s="78">
        <f>SUM(C7:H7)</f>
        <v>13247</v>
      </c>
      <c r="C7" s="81">
        <v>5241</v>
      </c>
      <c r="D7" s="81">
        <v>1371</v>
      </c>
      <c r="E7" s="81">
        <v>2770</v>
      </c>
      <c r="F7" s="81">
        <v>1277</v>
      </c>
      <c r="G7" s="81">
        <v>678</v>
      </c>
      <c r="H7" s="82">
        <v>1910</v>
      </c>
      <c r="I7" s="74"/>
    </row>
    <row r="8" spans="1:9" ht="18.75" customHeight="1">
      <c r="A8" s="31" t="s">
        <v>51</v>
      </c>
      <c r="B8" s="75">
        <v>5415</v>
      </c>
      <c r="C8" s="83">
        <v>1844</v>
      </c>
      <c r="D8" s="76">
        <v>346</v>
      </c>
      <c r="E8" s="76">
        <v>1005</v>
      </c>
      <c r="F8" s="76">
        <v>1380</v>
      </c>
      <c r="G8" s="76">
        <v>121</v>
      </c>
      <c r="H8" s="77">
        <v>719</v>
      </c>
      <c r="I8" s="74"/>
    </row>
    <row r="9" spans="1:9" ht="18.75" customHeight="1">
      <c r="A9" s="31" t="s">
        <v>59</v>
      </c>
      <c r="B9" s="75">
        <f>SUM(C9:H9)</f>
        <v>5601</v>
      </c>
      <c r="C9" s="76">
        <v>2360</v>
      </c>
      <c r="D9" s="76">
        <v>322</v>
      </c>
      <c r="E9" s="76">
        <v>773</v>
      </c>
      <c r="F9" s="76">
        <v>787</v>
      </c>
      <c r="G9" s="76">
        <v>392</v>
      </c>
      <c r="H9" s="77">
        <v>967</v>
      </c>
      <c r="I9" s="74"/>
    </row>
    <row r="10" spans="1:9" ht="18.75" customHeight="1">
      <c r="A10" s="31" t="s">
        <v>56</v>
      </c>
      <c r="B10" s="78">
        <f>SUM(C10:H10)</f>
        <v>4098</v>
      </c>
      <c r="C10" s="79">
        <v>2493</v>
      </c>
      <c r="D10" s="79">
        <v>139</v>
      </c>
      <c r="E10" s="79">
        <v>463</v>
      </c>
      <c r="F10" s="79">
        <v>380</v>
      </c>
      <c r="G10" s="79">
        <v>222</v>
      </c>
      <c r="H10" s="80">
        <v>401</v>
      </c>
      <c r="I10" s="74"/>
    </row>
    <row r="11" spans="1:9" ht="18.75" customHeight="1">
      <c r="A11" s="31" t="s">
        <v>55</v>
      </c>
      <c r="B11" s="78">
        <v>2278</v>
      </c>
      <c r="C11" s="79">
        <v>1312</v>
      </c>
      <c r="D11" s="79">
        <v>147</v>
      </c>
      <c r="E11" s="79">
        <v>249</v>
      </c>
      <c r="F11" s="79">
        <v>235</v>
      </c>
      <c r="G11" s="79">
        <v>67</v>
      </c>
      <c r="H11" s="80">
        <v>268</v>
      </c>
      <c r="I11" s="74"/>
    </row>
    <row r="12" spans="1:9" s="27" customFormat="1" ht="18.75" customHeight="1">
      <c r="A12" s="35" t="s">
        <v>166</v>
      </c>
      <c r="B12" s="75">
        <f>SUM(C12:H12)</f>
        <v>1469</v>
      </c>
      <c r="C12" s="76">
        <v>508</v>
      </c>
      <c r="D12" s="75">
        <v>144</v>
      </c>
      <c r="E12" s="75">
        <v>338</v>
      </c>
      <c r="F12" s="75">
        <v>209</v>
      </c>
      <c r="G12" s="75">
        <v>36</v>
      </c>
      <c r="H12" s="77">
        <v>234</v>
      </c>
      <c r="I12" s="84"/>
    </row>
    <row r="13" spans="1:9" ht="18.75" customHeight="1">
      <c r="A13" s="31" t="s">
        <v>54</v>
      </c>
      <c r="B13" s="78">
        <v>696</v>
      </c>
      <c r="C13" s="79">
        <v>180</v>
      </c>
      <c r="D13" s="78">
        <v>29</v>
      </c>
      <c r="E13" s="78">
        <v>150</v>
      </c>
      <c r="F13" s="78">
        <v>173</v>
      </c>
      <c r="G13" s="78">
        <v>16</v>
      </c>
      <c r="H13" s="80">
        <v>148</v>
      </c>
      <c r="I13" s="74"/>
    </row>
    <row r="14" spans="1:8" s="85" customFormat="1" ht="18.75" customHeight="1" thickBot="1">
      <c r="A14" s="38" t="s">
        <v>146</v>
      </c>
      <c r="B14" s="39">
        <f aca="true" t="shared" si="0" ref="B14:H14">SUM(B4:B13)</f>
        <v>47785</v>
      </c>
      <c r="C14" s="39">
        <f t="shared" si="0"/>
        <v>19056</v>
      </c>
      <c r="D14" s="39">
        <f t="shared" si="0"/>
        <v>4398</v>
      </c>
      <c r="E14" s="39">
        <f t="shared" si="0"/>
        <v>8711</v>
      </c>
      <c r="F14" s="39">
        <f t="shared" si="0"/>
        <v>7208</v>
      </c>
      <c r="G14" s="39">
        <f t="shared" si="0"/>
        <v>1842</v>
      </c>
      <c r="H14" s="182">
        <f t="shared" si="0"/>
        <v>6570</v>
      </c>
    </row>
  </sheetData>
  <sheetProtection/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44"/>
  <sheetViews>
    <sheetView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2.75"/>
  <cols>
    <col min="1" max="1" width="7.69921875" style="40" customWidth="1"/>
    <col min="2" max="2" width="9.09765625" style="40" customWidth="1"/>
    <col min="3" max="7" width="9.296875" style="40" bestFit="1" customWidth="1"/>
    <col min="8" max="8" width="10.09765625" style="40" customWidth="1"/>
    <col min="9" max="9" width="9.69921875" style="40" bestFit="1" customWidth="1"/>
    <col min="10" max="10" width="9.296875" style="40" bestFit="1" customWidth="1"/>
    <col min="11" max="16384" width="9.09765625" style="40" customWidth="1"/>
  </cols>
  <sheetData>
    <row r="1" spans="1:10" ht="18" customHeight="1" thickBot="1">
      <c r="A1" s="138" t="s">
        <v>150</v>
      </c>
      <c r="J1" s="86" t="s">
        <v>244</v>
      </c>
    </row>
    <row r="2" spans="1:10" s="3" customFormat="1" ht="20.25" customHeight="1">
      <c r="A2" s="137"/>
      <c r="B2" s="170" t="s">
        <v>109</v>
      </c>
      <c r="C2" s="170" t="s">
        <v>110</v>
      </c>
      <c r="D2" s="170"/>
      <c r="E2" s="170"/>
      <c r="F2" s="170" t="s">
        <v>111</v>
      </c>
      <c r="G2" s="170"/>
      <c r="H2" s="170"/>
      <c r="I2" s="150"/>
      <c r="J2" s="150" t="s">
        <v>112</v>
      </c>
    </row>
    <row r="3" spans="1:10" s="3" customFormat="1" ht="30" customHeight="1">
      <c r="A3" s="133"/>
      <c r="B3" s="134"/>
      <c r="C3" s="139" t="s">
        <v>113</v>
      </c>
      <c r="D3" s="139" t="s">
        <v>114</v>
      </c>
      <c r="E3" s="140" t="s">
        <v>115</v>
      </c>
      <c r="F3" s="139" t="s">
        <v>116</v>
      </c>
      <c r="G3" s="139" t="s">
        <v>117</v>
      </c>
      <c r="H3" s="140" t="s">
        <v>164</v>
      </c>
      <c r="I3" s="141" t="s">
        <v>115</v>
      </c>
      <c r="J3" s="136"/>
    </row>
    <row r="4" spans="1:12" ht="18" customHeight="1">
      <c r="A4" s="135" t="s">
        <v>62</v>
      </c>
      <c r="B4" s="41" t="s">
        <v>75</v>
      </c>
      <c r="C4" s="57">
        <v>3873</v>
      </c>
      <c r="D4" s="57">
        <v>2026</v>
      </c>
      <c r="E4" s="50">
        <f aca="true" t="shared" si="0" ref="E4:E25">C4-D4</f>
        <v>1847</v>
      </c>
      <c r="F4" s="57">
        <v>14998</v>
      </c>
      <c r="G4" s="57">
        <v>13474</v>
      </c>
      <c r="H4" s="58">
        <v>-7</v>
      </c>
      <c r="I4" s="51">
        <f>F4-G4+H4</f>
        <v>1517</v>
      </c>
      <c r="J4" s="51">
        <f aca="true" t="shared" si="1" ref="J4:J17">E4+I4</f>
        <v>3364</v>
      </c>
      <c r="L4" s="42"/>
    </row>
    <row r="5" spans="1:10" ht="18" customHeight="1">
      <c r="A5" s="101"/>
      <c r="B5" s="41" t="s">
        <v>76</v>
      </c>
      <c r="C5" s="57">
        <v>3736</v>
      </c>
      <c r="D5" s="57">
        <v>2459</v>
      </c>
      <c r="E5" s="50">
        <f t="shared" si="0"/>
        <v>1277</v>
      </c>
      <c r="F5" s="57">
        <v>17840</v>
      </c>
      <c r="G5" s="57">
        <v>16116</v>
      </c>
      <c r="H5" s="57">
        <v>145</v>
      </c>
      <c r="I5" s="51">
        <f aca="true" t="shared" si="2" ref="I5:I25">F5-G5+H5</f>
        <v>1869</v>
      </c>
      <c r="J5" s="51">
        <f t="shared" si="1"/>
        <v>3146</v>
      </c>
    </row>
    <row r="6" spans="1:10" ht="18" customHeight="1">
      <c r="A6" s="101"/>
      <c r="B6" s="43" t="s">
        <v>170</v>
      </c>
      <c r="C6" s="56">
        <v>3954</v>
      </c>
      <c r="D6" s="56">
        <v>2715</v>
      </c>
      <c r="E6" s="52">
        <f t="shared" si="0"/>
        <v>1239</v>
      </c>
      <c r="F6" s="56">
        <v>13114</v>
      </c>
      <c r="G6" s="56">
        <v>14426</v>
      </c>
      <c r="H6" s="56">
        <v>-63</v>
      </c>
      <c r="I6" s="53">
        <f t="shared" si="2"/>
        <v>-1375</v>
      </c>
      <c r="J6" s="53">
        <f>E6+I6</f>
        <v>-136</v>
      </c>
    </row>
    <row r="7" spans="1:10" ht="18" customHeight="1">
      <c r="A7" s="102"/>
      <c r="B7" s="87" t="s">
        <v>256</v>
      </c>
      <c r="C7" s="88">
        <v>3818</v>
      </c>
      <c r="D7" s="88">
        <v>2790</v>
      </c>
      <c r="E7" s="89">
        <f t="shared" si="0"/>
        <v>1028</v>
      </c>
      <c r="F7" s="88">
        <v>13646</v>
      </c>
      <c r="G7" s="88">
        <v>13449</v>
      </c>
      <c r="H7" s="88">
        <v>-424</v>
      </c>
      <c r="I7" s="90">
        <f t="shared" si="2"/>
        <v>-227</v>
      </c>
      <c r="J7" s="90">
        <f>E7+I7</f>
        <v>801</v>
      </c>
    </row>
    <row r="8" spans="1:10" ht="18" customHeight="1">
      <c r="A8" s="135" t="s">
        <v>74</v>
      </c>
      <c r="B8" s="41" t="s">
        <v>75</v>
      </c>
      <c r="C8" s="57">
        <v>773</v>
      </c>
      <c r="D8" s="57">
        <v>481</v>
      </c>
      <c r="E8" s="50">
        <f t="shared" si="0"/>
        <v>292</v>
      </c>
      <c r="F8" s="57">
        <v>2426</v>
      </c>
      <c r="G8" s="57">
        <v>2502</v>
      </c>
      <c r="H8" s="57">
        <v>3</v>
      </c>
      <c r="I8" s="51">
        <f t="shared" si="2"/>
        <v>-73</v>
      </c>
      <c r="J8" s="51">
        <f t="shared" si="1"/>
        <v>219</v>
      </c>
    </row>
    <row r="9" spans="1:10" ht="18" customHeight="1">
      <c r="A9" s="101"/>
      <c r="B9" s="41" t="s">
        <v>76</v>
      </c>
      <c r="C9" s="57">
        <v>706</v>
      </c>
      <c r="D9" s="57">
        <v>543</v>
      </c>
      <c r="E9" s="50">
        <f t="shared" si="0"/>
        <v>163</v>
      </c>
      <c r="F9" s="57">
        <v>3470</v>
      </c>
      <c r="G9" s="57">
        <v>2891</v>
      </c>
      <c r="H9" s="57">
        <f>28-36</f>
        <v>-8</v>
      </c>
      <c r="I9" s="51">
        <f t="shared" si="2"/>
        <v>571</v>
      </c>
      <c r="J9" s="51">
        <f t="shared" si="1"/>
        <v>734</v>
      </c>
    </row>
    <row r="10" spans="1:10" ht="18" customHeight="1">
      <c r="A10" s="101"/>
      <c r="B10" s="43" t="s">
        <v>170</v>
      </c>
      <c r="C10" s="56">
        <v>732</v>
      </c>
      <c r="D10" s="56">
        <v>608</v>
      </c>
      <c r="E10" s="52">
        <f t="shared" si="0"/>
        <v>124</v>
      </c>
      <c r="F10" s="56">
        <v>2440</v>
      </c>
      <c r="G10" s="56">
        <v>2789</v>
      </c>
      <c r="H10" s="56">
        <f>21-25</f>
        <v>-4</v>
      </c>
      <c r="I10" s="53">
        <f t="shared" si="2"/>
        <v>-353</v>
      </c>
      <c r="J10" s="53">
        <f>E10+I10</f>
        <v>-229</v>
      </c>
    </row>
    <row r="11" spans="1:10" ht="18" customHeight="1">
      <c r="A11" s="102"/>
      <c r="B11" s="87" t="s">
        <v>256</v>
      </c>
      <c r="C11" s="88">
        <v>613</v>
      </c>
      <c r="D11" s="88">
        <v>609</v>
      </c>
      <c r="E11" s="89">
        <f>C11-D11</f>
        <v>4</v>
      </c>
      <c r="F11" s="88">
        <v>2520</v>
      </c>
      <c r="G11" s="88">
        <v>2656</v>
      </c>
      <c r="H11" s="88">
        <v>-239</v>
      </c>
      <c r="I11" s="90">
        <f>F11-G11+H11</f>
        <v>-375</v>
      </c>
      <c r="J11" s="90">
        <f>E11+I11</f>
        <v>-371</v>
      </c>
    </row>
    <row r="12" spans="1:10" ht="18" customHeight="1">
      <c r="A12" s="135" t="s">
        <v>61</v>
      </c>
      <c r="B12" s="41" t="s">
        <v>75</v>
      </c>
      <c r="C12" s="57">
        <v>1833</v>
      </c>
      <c r="D12" s="57">
        <v>649</v>
      </c>
      <c r="E12" s="50">
        <f t="shared" si="0"/>
        <v>1184</v>
      </c>
      <c r="F12" s="57">
        <v>7363</v>
      </c>
      <c r="G12" s="57">
        <v>7713</v>
      </c>
      <c r="H12" s="57">
        <v>39</v>
      </c>
      <c r="I12" s="51">
        <f t="shared" si="2"/>
        <v>-311</v>
      </c>
      <c r="J12" s="51">
        <f>E12+I12</f>
        <v>873</v>
      </c>
    </row>
    <row r="13" spans="1:10" ht="18" customHeight="1">
      <c r="A13" s="69"/>
      <c r="B13" s="41" t="s">
        <v>76</v>
      </c>
      <c r="C13" s="57">
        <v>1722</v>
      </c>
      <c r="D13" s="57">
        <v>786</v>
      </c>
      <c r="E13" s="50">
        <f t="shared" si="0"/>
        <v>936</v>
      </c>
      <c r="F13" s="57">
        <v>9918</v>
      </c>
      <c r="G13" s="57">
        <v>9149</v>
      </c>
      <c r="H13" s="57">
        <v>40</v>
      </c>
      <c r="I13" s="51">
        <f t="shared" si="2"/>
        <v>809</v>
      </c>
      <c r="J13" s="51">
        <f t="shared" si="1"/>
        <v>1745</v>
      </c>
    </row>
    <row r="14" spans="1:10" ht="18" customHeight="1">
      <c r="A14" s="69"/>
      <c r="B14" s="43" t="s">
        <v>170</v>
      </c>
      <c r="C14" s="56">
        <v>1790</v>
      </c>
      <c r="D14" s="56">
        <v>905</v>
      </c>
      <c r="E14" s="52">
        <f t="shared" si="0"/>
        <v>885</v>
      </c>
      <c r="F14" s="56">
        <v>7707</v>
      </c>
      <c r="G14" s="56">
        <v>8613</v>
      </c>
      <c r="H14" s="56">
        <v>35</v>
      </c>
      <c r="I14" s="53">
        <f t="shared" si="2"/>
        <v>-871</v>
      </c>
      <c r="J14" s="53">
        <f t="shared" si="1"/>
        <v>14</v>
      </c>
    </row>
    <row r="15" spans="1:10" ht="18" customHeight="1">
      <c r="A15" s="70"/>
      <c r="B15" s="87" t="s">
        <v>256</v>
      </c>
      <c r="C15" s="56">
        <v>1756</v>
      </c>
      <c r="D15" s="56">
        <v>950</v>
      </c>
      <c r="E15" s="89">
        <f>C15-D15</f>
        <v>806</v>
      </c>
      <c r="F15" s="56">
        <v>8322</v>
      </c>
      <c r="G15" s="56">
        <v>8024</v>
      </c>
      <c r="H15" s="56">
        <v>-214</v>
      </c>
      <c r="I15" s="90">
        <f>F15-G15+H15</f>
        <v>84</v>
      </c>
      <c r="J15" s="90">
        <f>E15+I15</f>
        <v>890</v>
      </c>
    </row>
    <row r="16" spans="1:10" ht="18" customHeight="1">
      <c r="A16" s="135" t="s">
        <v>67</v>
      </c>
      <c r="B16" s="41" t="s">
        <v>184</v>
      </c>
      <c r="C16" s="57">
        <v>4390</v>
      </c>
      <c r="D16" s="57">
        <v>1672</v>
      </c>
      <c r="E16" s="50">
        <f t="shared" si="0"/>
        <v>2718</v>
      </c>
      <c r="F16" s="57">
        <v>13803</v>
      </c>
      <c r="G16" s="57">
        <v>14939</v>
      </c>
      <c r="H16" s="57">
        <v>-89</v>
      </c>
      <c r="I16" s="51">
        <f t="shared" si="2"/>
        <v>-1225</v>
      </c>
      <c r="J16" s="51">
        <f t="shared" si="1"/>
        <v>1493</v>
      </c>
    </row>
    <row r="17" spans="1:10" ht="18" customHeight="1">
      <c r="A17" s="69"/>
      <c r="B17" s="41" t="s">
        <v>185</v>
      </c>
      <c r="C17" s="57">
        <v>4152</v>
      </c>
      <c r="D17" s="57">
        <v>2083</v>
      </c>
      <c r="E17" s="50">
        <f t="shared" si="0"/>
        <v>2069</v>
      </c>
      <c r="F17" s="57">
        <v>19485</v>
      </c>
      <c r="G17" s="57">
        <v>17072</v>
      </c>
      <c r="H17" s="57">
        <v>-19</v>
      </c>
      <c r="I17" s="51">
        <f t="shared" si="2"/>
        <v>2394</v>
      </c>
      <c r="J17" s="51">
        <f t="shared" si="1"/>
        <v>4463</v>
      </c>
    </row>
    <row r="18" spans="1:10" ht="18" customHeight="1">
      <c r="A18" s="69"/>
      <c r="B18" s="43" t="s">
        <v>170</v>
      </c>
      <c r="C18" s="56">
        <v>4411</v>
      </c>
      <c r="D18" s="56">
        <v>2644</v>
      </c>
      <c r="E18" s="52">
        <f t="shared" si="0"/>
        <v>1767</v>
      </c>
      <c r="F18" s="56">
        <v>14880</v>
      </c>
      <c r="G18" s="56">
        <v>16809</v>
      </c>
      <c r="H18" s="56">
        <v>-89</v>
      </c>
      <c r="I18" s="53">
        <f t="shared" si="2"/>
        <v>-2018</v>
      </c>
      <c r="J18" s="53">
        <f>E18+I18</f>
        <v>-251</v>
      </c>
    </row>
    <row r="19" spans="1:10" ht="18" customHeight="1">
      <c r="A19" s="70"/>
      <c r="B19" s="87" t="s">
        <v>256</v>
      </c>
      <c r="C19" s="56">
        <v>4145</v>
      </c>
      <c r="D19" s="56">
        <v>2890</v>
      </c>
      <c r="E19" s="89">
        <f>C19-D19</f>
        <v>1255</v>
      </c>
      <c r="F19" s="56">
        <v>14237</v>
      </c>
      <c r="G19" s="56">
        <v>17074</v>
      </c>
      <c r="H19" s="56">
        <v>930</v>
      </c>
      <c r="I19" s="90">
        <f>F19-G19+H19</f>
        <v>-1907</v>
      </c>
      <c r="J19" s="90">
        <f>E19+I19</f>
        <v>-652</v>
      </c>
    </row>
    <row r="20" spans="1:10" ht="18" customHeight="1">
      <c r="A20" s="135" t="s">
        <v>77</v>
      </c>
      <c r="B20" s="41" t="s">
        <v>75</v>
      </c>
      <c r="C20" s="57">
        <v>2128</v>
      </c>
      <c r="D20" s="57">
        <v>902</v>
      </c>
      <c r="E20" s="50">
        <f t="shared" si="0"/>
        <v>1226</v>
      </c>
      <c r="F20" s="57">
        <v>8087</v>
      </c>
      <c r="G20" s="57">
        <v>7227</v>
      </c>
      <c r="H20" s="57">
        <v>-31</v>
      </c>
      <c r="I20" s="51">
        <f t="shared" si="2"/>
        <v>829</v>
      </c>
      <c r="J20" s="51">
        <f aca="true" t="shared" si="3" ref="J20:J25">E20+I20</f>
        <v>2055</v>
      </c>
    </row>
    <row r="21" spans="1:10" ht="18" customHeight="1">
      <c r="A21" s="69"/>
      <c r="B21" s="41" t="s">
        <v>76</v>
      </c>
      <c r="C21" s="57">
        <v>2016</v>
      </c>
      <c r="D21" s="57">
        <v>964</v>
      </c>
      <c r="E21" s="50">
        <f t="shared" si="0"/>
        <v>1052</v>
      </c>
      <c r="F21" s="57">
        <v>9920</v>
      </c>
      <c r="G21" s="57">
        <v>8111</v>
      </c>
      <c r="H21" s="57">
        <v>18</v>
      </c>
      <c r="I21" s="51">
        <f t="shared" si="2"/>
        <v>1827</v>
      </c>
      <c r="J21" s="51">
        <f t="shared" si="3"/>
        <v>2879</v>
      </c>
    </row>
    <row r="22" spans="1:10" ht="18" customHeight="1">
      <c r="A22" s="69"/>
      <c r="B22" s="43" t="s">
        <v>170</v>
      </c>
      <c r="C22" s="56">
        <v>2073</v>
      </c>
      <c r="D22" s="56">
        <v>1102</v>
      </c>
      <c r="E22" s="52">
        <f t="shared" si="0"/>
        <v>971</v>
      </c>
      <c r="F22" s="56">
        <v>8397</v>
      </c>
      <c r="G22" s="56">
        <v>8402</v>
      </c>
      <c r="H22" s="56">
        <v>-17</v>
      </c>
      <c r="I22" s="53">
        <f t="shared" si="2"/>
        <v>-22</v>
      </c>
      <c r="J22" s="53">
        <f>E22+I22</f>
        <v>949</v>
      </c>
    </row>
    <row r="23" spans="1:10" ht="18" customHeight="1">
      <c r="A23" s="70"/>
      <c r="B23" s="87" t="s">
        <v>256</v>
      </c>
      <c r="C23" s="88">
        <v>1920</v>
      </c>
      <c r="D23" s="88">
        <v>1181</v>
      </c>
      <c r="E23" s="89">
        <f>C23-D23</f>
        <v>739</v>
      </c>
      <c r="F23" s="88">
        <v>8501</v>
      </c>
      <c r="G23" s="88">
        <v>7850</v>
      </c>
      <c r="H23" s="88">
        <v>-338</v>
      </c>
      <c r="I23" s="90">
        <f>F23-G23+H23</f>
        <v>313</v>
      </c>
      <c r="J23" s="90">
        <f>E23+I23</f>
        <v>1052</v>
      </c>
    </row>
    <row r="24" spans="1:10" ht="18" customHeight="1">
      <c r="A24" s="101" t="s">
        <v>63</v>
      </c>
      <c r="B24" s="41" t="s">
        <v>75</v>
      </c>
      <c r="C24" s="57">
        <f>1099+194+182+111</f>
        <v>1586</v>
      </c>
      <c r="D24" s="57">
        <v>1180</v>
      </c>
      <c r="E24" s="50">
        <f t="shared" si="0"/>
        <v>406</v>
      </c>
      <c r="F24" s="57">
        <v>4063</v>
      </c>
      <c r="G24" s="57">
        <v>4166</v>
      </c>
      <c r="H24" s="57">
        <v>-4</v>
      </c>
      <c r="I24" s="50">
        <f t="shared" si="2"/>
        <v>-107</v>
      </c>
      <c r="J24" s="51">
        <f t="shared" si="3"/>
        <v>299</v>
      </c>
    </row>
    <row r="25" spans="1:10" ht="18" customHeight="1">
      <c r="A25" s="101"/>
      <c r="B25" s="41" t="s">
        <v>76</v>
      </c>
      <c r="C25" s="57">
        <f>1023+160+217+100</f>
        <v>1500</v>
      </c>
      <c r="D25" s="57">
        <v>1393</v>
      </c>
      <c r="E25" s="50">
        <f t="shared" si="0"/>
        <v>107</v>
      </c>
      <c r="F25" s="57">
        <v>6428</v>
      </c>
      <c r="G25" s="57">
        <v>5951</v>
      </c>
      <c r="H25" s="58">
        <v>27</v>
      </c>
      <c r="I25" s="50">
        <f t="shared" si="2"/>
        <v>504</v>
      </c>
      <c r="J25" s="51">
        <f t="shared" si="3"/>
        <v>611</v>
      </c>
    </row>
    <row r="26" spans="1:10" ht="18" customHeight="1">
      <c r="A26" s="101"/>
      <c r="B26" s="43" t="s">
        <v>170</v>
      </c>
      <c r="C26" s="56">
        <f>1084+170+193+70</f>
        <v>1517</v>
      </c>
      <c r="D26" s="56">
        <v>1498</v>
      </c>
      <c r="E26" s="52">
        <f aca="true" t="shared" si="4" ref="E26:E31">C26-D26</f>
        <v>19</v>
      </c>
      <c r="F26" s="56">
        <v>5904</v>
      </c>
      <c r="G26" s="56">
        <v>5791</v>
      </c>
      <c r="H26" s="56">
        <v>30</v>
      </c>
      <c r="I26" s="53">
        <f>F26-G26+H26</f>
        <v>143</v>
      </c>
      <c r="J26" s="53">
        <f aca="true" t="shared" si="5" ref="J26:J31">E26+I26</f>
        <v>162</v>
      </c>
    </row>
    <row r="27" spans="1:10" ht="18" customHeight="1">
      <c r="A27" s="102"/>
      <c r="B27" s="87" t="s">
        <v>256</v>
      </c>
      <c r="C27" s="88">
        <v>1487</v>
      </c>
      <c r="D27" s="88">
        <v>1636</v>
      </c>
      <c r="E27" s="89">
        <f t="shared" si="4"/>
        <v>-149</v>
      </c>
      <c r="F27" s="88">
        <v>5341</v>
      </c>
      <c r="G27" s="88">
        <v>5215</v>
      </c>
      <c r="H27" s="88">
        <v>-85</v>
      </c>
      <c r="I27" s="90">
        <f>F27-G27+H27</f>
        <v>41</v>
      </c>
      <c r="J27" s="90">
        <f t="shared" si="5"/>
        <v>-108</v>
      </c>
    </row>
    <row r="28" spans="1:10" ht="18" customHeight="1">
      <c r="A28" s="135" t="s">
        <v>65</v>
      </c>
      <c r="B28" s="41" t="s">
        <v>75</v>
      </c>
      <c r="C28" s="57">
        <v>888</v>
      </c>
      <c r="D28" s="57">
        <v>341</v>
      </c>
      <c r="E28" s="50">
        <f t="shared" si="4"/>
        <v>547</v>
      </c>
      <c r="F28" s="57">
        <v>4073</v>
      </c>
      <c r="G28" s="57">
        <v>3786</v>
      </c>
      <c r="H28" s="58">
        <v>-8</v>
      </c>
      <c r="I28" s="50">
        <f aca="true" t="shared" si="6" ref="I28:I33">F28-G28+H28</f>
        <v>279</v>
      </c>
      <c r="J28" s="51">
        <f t="shared" si="5"/>
        <v>826</v>
      </c>
    </row>
    <row r="29" spans="1:10" ht="18" customHeight="1">
      <c r="A29" s="101"/>
      <c r="B29" s="41" t="s">
        <v>76</v>
      </c>
      <c r="C29" s="57">
        <v>721</v>
      </c>
      <c r="D29" s="57">
        <v>363</v>
      </c>
      <c r="E29" s="50">
        <f t="shared" si="4"/>
        <v>358</v>
      </c>
      <c r="F29" s="57">
        <v>5526</v>
      </c>
      <c r="G29" s="57">
        <v>4934</v>
      </c>
      <c r="H29" s="57">
        <v>-11</v>
      </c>
      <c r="I29" s="50">
        <f t="shared" si="6"/>
        <v>581</v>
      </c>
      <c r="J29" s="51">
        <f t="shared" si="5"/>
        <v>939</v>
      </c>
    </row>
    <row r="30" spans="1:10" ht="18" customHeight="1">
      <c r="A30" s="101"/>
      <c r="B30" s="43" t="s">
        <v>170</v>
      </c>
      <c r="C30" s="56">
        <v>816</v>
      </c>
      <c r="D30" s="56">
        <v>442</v>
      </c>
      <c r="E30" s="52">
        <f t="shared" si="4"/>
        <v>374</v>
      </c>
      <c r="F30" s="56">
        <v>4704</v>
      </c>
      <c r="G30" s="56">
        <v>4932</v>
      </c>
      <c r="H30" s="56">
        <v>-5</v>
      </c>
      <c r="I30" s="53">
        <f>F30-G30+H30</f>
        <v>-233</v>
      </c>
      <c r="J30" s="53">
        <f t="shared" si="5"/>
        <v>141</v>
      </c>
    </row>
    <row r="31" spans="1:10" ht="18" customHeight="1">
      <c r="A31" s="102"/>
      <c r="B31" s="87" t="s">
        <v>256</v>
      </c>
      <c r="C31" s="56">
        <v>793</v>
      </c>
      <c r="D31" s="56">
        <v>453</v>
      </c>
      <c r="E31" s="89">
        <f t="shared" si="4"/>
        <v>340</v>
      </c>
      <c r="F31" s="56">
        <v>4644</v>
      </c>
      <c r="G31" s="56">
        <v>4667</v>
      </c>
      <c r="H31" s="56">
        <v>-304</v>
      </c>
      <c r="I31" s="90">
        <f>F31-G31+H31</f>
        <v>-327</v>
      </c>
      <c r="J31" s="90">
        <f t="shared" si="5"/>
        <v>13</v>
      </c>
    </row>
    <row r="32" spans="1:10" ht="18" customHeight="1">
      <c r="A32" s="135" t="s">
        <v>60</v>
      </c>
      <c r="B32" s="41" t="s">
        <v>75</v>
      </c>
      <c r="C32" s="57">
        <v>455</v>
      </c>
      <c r="D32" s="57">
        <v>257</v>
      </c>
      <c r="E32" s="50">
        <f aca="true" t="shared" si="7" ref="E32:E43">C32-D32</f>
        <v>198</v>
      </c>
      <c r="F32" s="57">
        <v>2058</v>
      </c>
      <c r="G32" s="57">
        <v>1742</v>
      </c>
      <c r="H32" s="57">
        <v>-6</v>
      </c>
      <c r="I32" s="50">
        <f t="shared" si="6"/>
        <v>310</v>
      </c>
      <c r="J32" s="51">
        <f aca="true" t="shared" si="8" ref="J32:J42">E32+I32</f>
        <v>508</v>
      </c>
    </row>
    <row r="33" spans="1:10" ht="18" customHeight="1">
      <c r="A33" s="101"/>
      <c r="B33" s="41" t="s">
        <v>76</v>
      </c>
      <c r="C33" s="57">
        <v>461</v>
      </c>
      <c r="D33" s="57">
        <v>289</v>
      </c>
      <c r="E33" s="50">
        <f t="shared" si="7"/>
        <v>172</v>
      </c>
      <c r="F33" s="57">
        <v>2953</v>
      </c>
      <c r="G33" s="57">
        <v>1966</v>
      </c>
      <c r="H33" s="57">
        <v>3</v>
      </c>
      <c r="I33" s="50">
        <f t="shared" si="6"/>
        <v>990</v>
      </c>
      <c r="J33" s="51">
        <f t="shared" si="8"/>
        <v>1162</v>
      </c>
    </row>
    <row r="34" spans="1:10" ht="18" customHeight="1">
      <c r="A34" s="101"/>
      <c r="B34" s="43" t="s">
        <v>170</v>
      </c>
      <c r="C34" s="56">
        <v>477</v>
      </c>
      <c r="D34" s="56">
        <v>309</v>
      </c>
      <c r="E34" s="52">
        <f t="shared" si="7"/>
        <v>168</v>
      </c>
      <c r="F34" s="56">
        <v>2301</v>
      </c>
      <c r="G34" s="56">
        <v>2129</v>
      </c>
      <c r="H34" s="56">
        <v>-41</v>
      </c>
      <c r="I34" s="53">
        <f>F34-G34+H34</f>
        <v>131</v>
      </c>
      <c r="J34" s="53">
        <f t="shared" si="8"/>
        <v>299</v>
      </c>
    </row>
    <row r="35" spans="1:10" ht="18" customHeight="1">
      <c r="A35" s="102"/>
      <c r="B35" s="87" t="s">
        <v>256</v>
      </c>
      <c r="C35" s="56">
        <v>476</v>
      </c>
      <c r="D35" s="56">
        <v>365</v>
      </c>
      <c r="E35" s="89">
        <f t="shared" si="7"/>
        <v>111</v>
      </c>
      <c r="F35" s="56">
        <v>2361</v>
      </c>
      <c r="G35" s="56">
        <v>2005</v>
      </c>
      <c r="H35" s="56">
        <v>-188</v>
      </c>
      <c r="I35" s="90">
        <f>F35-G35+H35</f>
        <v>168</v>
      </c>
      <c r="J35" s="90">
        <f>E35+I35</f>
        <v>279</v>
      </c>
    </row>
    <row r="36" spans="1:10" ht="18" customHeight="1">
      <c r="A36" s="135" t="s">
        <v>166</v>
      </c>
      <c r="B36" s="41" t="s">
        <v>75</v>
      </c>
      <c r="C36" s="59">
        <v>688</v>
      </c>
      <c r="D36" s="59">
        <v>230</v>
      </c>
      <c r="E36" s="54">
        <f t="shared" si="7"/>
        <v>458</v>
      </c>
      <c r="F36" s="59">
        <v>3271</v>
      </c>
      <c r="G36" s="59">
        <v>2284</v>
      </c>
      <c r="H36" s="59">
        <v>46</v>
      </c>
      <c r="I36" s="54">
        <f aca="true" t="shared" si="9" ref="I36:I43">F36-G36+H36</f>
        <v>1033</v>
      </c>
      <c r="J36" s="55">
        <f t="shared" si="8"/>
        <v>1491</v>
      </c>
    </row>
    <row r="37" spans="1:10" ht="18" customHeight="1">
      <c r="A37" s="101"/>
      <c r="B37" s="41" t="s">
        <v>76</v>
      </c>
      <c r="C37" s="57">
        <v>711</v>
      </c>
      <c r="D37" s="57">
        <v>225</v>
      </c>
      <c r="E37" s="50">
        <f t="shared" si="7"/>
        <v>486</v>
      </c>
      <c r="F37" s="57">
        <v>3339</v>
      </c>
      <c r="G37" s="57">
        <v>3028</v>
      </c>
      <c r="H37" s="58">
        <v>3</v>
      </c>
      <c r="I37" s="50">
        <f t="shared" si="9"/>
        <v>314</v>
      </c>
      <c r="J37" s="51">
        <f t="shared" si="8"/>
        <v>800</v>
      </c>
    </row>
    <row r="38" spans="1:10" ht="18" customHeight="1">
      <c r="A38" s="101"/>
      <c r="B38" s="43" t="s">
        <v>170</v>
      </c>
      <c r="C38" s="56">
        <v>655</v>
      </c>
      <c r="D38" s="56">
        <v>272</v>
      </c>
      <c r="E38" s="52">
        <f t="shared" si="7"/>
        <v>383</v>
      </c>
      <c r="F38" s="56">
        <v>3270</v>
      </c>
      <c r="G38" s="56">
        <v>3291</v>
      </c>
      <c r="H38" s="56">
        <v>18</v>
      </c>
      <c r="I38" s="53">
        <f t="shared" si="9"/>
        <v>-3</v>
      </c>
      <c r="J38" s="53">
        <f t="shared" si="8"/>
        <v>380</v>
      </c>
    </row>
    <row r="39" spans="1:10" ht="18" customHeight="1">
      <c r="A39" s="102"/>
      <c r="B39" s="87" t="s">
        <v>256</v>
      </c>
      <c r="C39" s="88">
        <v>642</v>
      </c>
      <c r="D39" s="88">
        <v>339</v>
      </c>
      <c r="E39" s="89">
        <f t="shared" si="7"/>
        <v>303</v>
      </c>
      <c r="F39" s="88">
        <v>3306</v>
      </c>
      <c r="G39" s="88">
        <v>3054</v>
      </c>
      <c r="H39" s="88">
        <v>-93</v>
      </c>
      <c r="I39" s="90">
        <f t="shared" si="9"/>
        <v>159</v>
      </c>
      <c r="J39" s="90">
        <f>E39+I39</f>
        <v>462</v>
      </c>
    </row>
    <row r="40" spans="1:10" ht="18" customHeight="1">
      <c r="A40" s="135" t="s">
        <v>79</v>
      </c>
      <c r="B40" s="41" t="s">
        <v>75</v>
      </c>
      <c r="C40" s="57">
        <v>380</v>
      </c>
      <c r="D40" s="57">
        <v>207</v>
      </c>
      <c r="E40" s="50">
        <f t="shared" si="7"/>
        <v>173</v>
      </c>
      <c r="F40" s="57">
        <v>1493</v>
      </c>
      <c r="G40" s="57">
        <v>1363</v>
      </c>
      <c r="H40" s="57">
        <v>-23</v>
      </c>
      <c r="I40" s="50">
        <f t="shared" si="9"/>
        <v>107</v>
      </c>
      <c r="J40" s="51">
        <f t="shared" si="8"/>
        <v>280</v>
      </c>
    </row>
    <row r="41" spans="1:10" ht="18" customHeight="1">
      <c r="A41" s="101"/>
      <c r="B41" s="41" t="s">
        <v>76</v>
      </c>
      <c r="C41" s="57">
        <v>390</v>
      </c>
      <c r="D41" s="57">
        <v>222</v>
      </c>
      <c r="E41" s="50">
        <f t="shared" si="7"/>
        <v>168</v>
      </c>
      <c r="F41" s="57">
        <v>1951</v>
      </c>
      <c r="G41" s="57">
        <v>1513</v>
      </c>
      <c r="H41" s="57">
        <v>-206</v>
      </c>
      <c r="I41" s="50">
        <f t="shared" si="9"/>
        <v>232</v>
      </c>
      <c r="J41" s="51">
        <f t="shared" si="8"/>
        <v>400</v>
      </c>
    </row>
    <row r="42" spans="1:10" ht="18" customHeight="1">
      <c r="A42" s="101"/>
      <c r="B42" s="43" t="s">
        <v>170</v>
      </c>
      <c r="C42" s="56">
        <v>454</v>
      </c>
      <c r="D42" s="56">
        <v>242</v>
      </c>
      <c r="E42" s="52">
        <f t="shared" si="7"/>
        <v>212</v>
      </c>
      <c r="F42" s="56">
        <v>1933</v>
      </c>
      <c r="G42" s="56">
        <v>1569</v>
      </c>
      <c r="H42" s="56">
        <v>-117</v>
      </c>
      <c r="I42" s="53">
        <f t="shared" si="9"/>
        <v>247</v>
      </c>
      <c r="J42" s="53">
        <f t="shared" si="8"/>
        <v>459</v>
      </c>
    </row>
    <row r="43" spans="1:10" ht="18" customHeight="1">
      <c r="A43" s="102"/>
      <c r="B43" s="87" t="s">
        <v>256</v>
      </c>
      <c r="C43" s="56">
        <v>464</v>
      </c>
      <c r="D43" s="56">
        <v>263</v>
      </c>
      <c r="E43" s="89">
        <f t="shared" si="7"/>
        <v>201</v>
      </c>
      <c r="F43" s="56">
        <v>1825</v>
      </c>
      <c r="G43" s="56">
        <v>1469</v>
      </c>
      <c r="H43" s="56">
        <v>-47</v>
      </c>
      <c r="I43" s="90">
        <f t="shared" si="9"/>
        <v>309</v>
      </c>
      <c r="J43" s="90">
        <f>E43+I43</f>
        <v>510</v>
      </c>
    </row>
    <row r="44" ht="12.75">
      <c r="A44" s="44"/>
    </row>
  </sheetData>
  <sheetProtection selectLockedCells="1"/>
  <mergeCells count="15">
    <mergeCell ref="A20:A23"/>
    <mergeCell ref="A40:A43"/>
    <mergeCell ref="A36:A39"/>
    <mergeCell ref="A24:A27"/>
    <mergeCell ref="A28:A31"/>
    <mergeCell ref="A32:A35"/>
    <mergeCell ref="A4:A7"/>
    <mergeCell ref="A12:A15"/>
    <mergeCell ref="A16:A19"/>
    <mergeCell ref="A8:A11"/>
    <mergeCell ref="C2:E2"/>
    <mergeCell ref="F2:I2"/>
    <mergeCell ref="J2:J3"/>
    <mergeCell ref="A2:A3"/>
    <mergeCell ref="B2:B3"/>
  </mergeCells>
  <printOptions/>
  <pageMargins left="0.75" right="0.75" top="1" bottom="1" header="0.512" footer="0.512"/>
  <pageSetup horizontalDpi="600" verticalDpi="600" orientation="portrait" paperSize="9" scale="93" r:id="rId1"/>
  <headerFooter alignWithMargins="0">
    <oddFooter>&amp;C-5-</oddFooter>
  </headerFooter>
  <colBreaks count="1" manualBreakCount="1">
    <brk id="10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Q35"/>
  <sheetViews>
    <sheetView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1" sqref="E11"/>
    </sheetView>
  </sheetViews>
  <sheetFormatPr defaultColWidth="8.796875" defaultRowHeight="18.75" customHeight="1"/>
  <cols>
    <col min="1" max="1" width="3.69921875" style="1" customWidth="1"/>
    <col min="2" max="16" width="15.69921875" style="1" customWidth="1"/>
    <col min="17" max="17" width="13" style="1" bestFit="1" customWidth="1"/>
    <col min="18" max="16384" width="9.09765625" style="1" customWidth="1"/>
  </cols>
  <sheetData>
    <row r="1" spans="2:16" ht="18.75" customHeight="1" thickBot="1">
      <c r="B1" s="142" t="s">
        <v>151</v>
      </c>
      <c r="C1" s="12"/>
      <c r="D1" s="1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245</v>
      </c>
    </row>
    <row r="2" spans="2:16" s="5" customFormat="1" ht="30" customHeight="1">
      <c r="B2" s="13"/>
      <c r="C2" s="143" t="s">
        <v>258</v>
      </c>
      <c r="D2" s="144" t="s">
        <v>64</v>
      </c>
      <c r="E2" s="144" t="s">
        <v>259</v>
      </c>
      <c r="F2" s="144" t="s">
        <v>260</v>
      </c>
      <c r="G2" s="144" t="s">
        <v>261</v>
      </c>
      <c r="H2" s="145" t="s">
        <v>262</v>
      </c>
      <c r="I2" s="147" t="s">
        <v>263</v>
      </c>
      <c r="J2" s="145" t="s">
        <v>264</v>
      </c>
      <c r="K2" s="144" t="s">
        <v>265</v>
      </c>
      <c r="L2" s="144" t="s">
        <v>266</v>
      </c>
      <c r="M2" s="144" t="s">
        <v>267</v>
      </c>
      <c r="N2" s="146" t="s">
        <v>268</v>
      </c>
      <c r="O2" s="144" t="s">
        <v>269</v>
      </c>
      <c r="P2" s="145" t="s">
        <v>270</v>
      </c>
    </row>
    <row r="3" spans="2:16" ht="33.75" customHeight="1">
      <c r="B3" s="67" t="s">
        <v>0</v>
      </c>
      <c r="C3" s="65" t="s">
        <v>257</v>
      </c>
      <c r="D3" s="92">
        <v>674</v>
      </c>
      <c r="E3" s="92">
        <v>4969</v>
      </c>
      <c r="F3" s="92">
        <v>16480</v>
      </c>
      <c r="G3" s="92">
        <v>9065</v>
      </c>
      <c r="H3" s="93">
        <v>6335</v>
      </c>
      <c r="I3" s="148">
        <v>1008</v>
      </c>
      <c r="J3" s="93">
        <v>456</v>
      </c>
      <c r="K3" s="92">
        <v>792</v>
      </c>
      <c r="L3" s="92">
        <v>5587</v>
      </c>
      <c r="M3" s="92">
        <v>9544</v>
      </c>
      <c r="N3" s="92">
        <v>7840</v>
      </c>
      <c r="O3" s="92">
        <v>912</v>
      </c>
      <c r="P3" s="16">
        <v>63662</v>
      </c>
    </row>
    <row r="4" spans="2:16" ht="33.75" customHeight="1">
      <c r="B4" s="68"/>
      <c r="C4" s="66"/>
      <c r="D4" s="95">
        <v>5</v>
      </c>
      <c r="E4" s="96">
        <v>340</v>
      </c>
      <c r="F4" s="96">
        <v>957</v>
      </c>
      <c r="G4" s="96">
        <v>631</v>
      </c>
      <c r="H4" s="97">
        <v>193</v>
      </c>
      <c r="I4" s="149">
        <v>221</v>
      </c>
      <c r="J4" s="97">
        <v>5</v>
      </c>
      <c r="K4" s="96">
        <v>113</v>
      </c>
      <c r="L4" s="96">
        <v>196</v>
      </c>
      <c r="M4" s="96">
        <v>2502</v>
      </c>
      <c r="N4" s="96">
        <v>1605</v>
      </c>
      <c r="O4" s="96">
        <v>230</v>
      </c>
      <c r="P4" s="17">
        <v>6998</v>
      </c>
    </row>
    <row r="5" spans="2:16" ht="33.75" customHeight="1">
      <c r="B5" s="67" t="s">
        <v>1</v>
      </c>
      <c r="C5" s="92">
        <v>680</v>
      </c>
      <c r="D5" s="65" t="s">
        <v>257</v>
      </c>
      <c r="E5" s="92">
        <v>2131</v>
      </c>
      <c r="F5" s="92">
        <v>438</v>
      </c>
      <c r="G5" s="92">
        <v>3364</v>
      </c>
      <c r="H5" s="93">
        <v>3039</v>
      </c>
      <c r="I5" s="148">
        <v>281</v>
      </c>
      <c r="J5" s="93">
        <v>2257</v>
      </c>
      <c r="K5" s="98">
        <v>34</v>
      </c>
      <c r="L5" s="92">
        <v>102</v>
      </c>
      <c r="M5" s="92">
        <v>1104</v>
      </c>
      <c r="N5" s="92">
        <v>1827</v>
      </c>
      <c r="O5" s="92">
        <v>82</v>
      </c>
      <c r="P5" s="16">
        <v>15339</v>
      </c>
    </row>
    <row r="6" spans="2:16" ht="33.75" customHeight="1">
      <c r="B6" s="68"/>
      <c r="C6" s="96">
        <v>125</v>
      </c>
      <c r="D6" s="66"/>
      <c r="E6" s="96">
        <v>281</v>
      </c>
      <c r="F6" s="99">
        <v>56</v>
      </c>
      <c r="G6" s="96">
        <v>244</v>
      </c>
      <c r="H6" s="97">
        <v>194</v>
      </c>
      <c r="I6" s="149">
        <v>127</v>
      </c>
      <c r="J6" s="97">
        <v>135</v>
      </c>
      <c r="K6" s="95">
        <v>25</v>
      </c>
      <c r="L6" s="96">
        <v>0</v>
      </c>
      <c r="M6" s="96">
        <v>537</v>
      </c>
      <c r="N6" s="96">
        <v>302</v>
      </c>
      <c r="O6" s="96">
        <v>49</v>
      </c>
      <c r="P6" s="17">
        <v>2075</v>
      </c>
    </row>
    <row r="7" spans="2:16" ht="33.75" customHeight="1">
      <c r="B7" s="67" t="s">
        <v>2</v>
      </c>
      <c r="C7" s="92">
        <v>1581</v>
      </c>
      <c r="D7" s="92">
        <v>1242</v>
      </c>
      <c r="E7" s="65" t="s">
        <v>257</v>
      </c>
      <c r="F7" s="92">
        <v>4045</v>
      </c>
      <c r="G7" s="92">
        <v>5698</v>
      </c>
      <c r="H7" s="93">
        <v>1056</v>
      </c>
      <c r="I7" s="148">
        <v>2357</v>
      </c>
      <c r="J7" s="93">
        <v>1843</v>
      </c>
      <c r="K7" s="92">
        <v>755</v>
      </c>
      <c r="L7" s="92">
        <v>262</v>
      </c>
      <c r="M7" s="92">
        <v>5826</v>
      </c>
      <c r="N7" s="92">
        <v>7172</v>
      </c>
      <c r="O7" s="92">
        <v>473</v>
      </c>
      <c r="P7" s="16">
        <v>32310</v>
      </c>
    </row>
    <row r="8" spans="2:16" ht="33.75" customHeight="1">
      <c r="B8" s="68"/>
      <c r="C8" s="96">
        <v>428</v>
      </c>
      <c r="D8" s="96">
        <v>87</v>
      </c>
      <c r="E8" s="66"/>
      <c r="F8" s="96">
        <v>177</v>
      </c>
      <c r="G8" s="96">
        <v>439</v>
      </c>
      <c r="H8" s="97">
        <v>5</v>
      </c>
      <c r="I8" s="149">
        <v>605</v>
      </c>
      <c r="J8" s="97">
        <v>80</v>
      </c>
      <c r="K8" s="96">
        <v>51</v>
      </c>
      <c r="L8" s="96">
        <v>4</v>
      </c>
      <c r="M8" s="96">
        <v>1299</v>
      </c>
      <c r="N8" s="96">
        <v>1121</v>
      </c>
      <c r="O8" s="96">
        <v>116</v>
      </c>
      <c r="P8" s="17">
        <v>4412</v>
      </c>
    </row>
    <row r="9" spans="2:16" ht="33.75" customHeight="1">
      <c r="B9" s="67" t="s">
        <v>68</v>
      </c>
      <c r="C9" s="92">
        <v>6024</v>
      </c>
      <c r="D9" s="92">
        <v>289</v>
      </c>
      <c r="E9" s="91">
        <v>4484</v>
      </c>
      <c r="F9" s="65" t="s">
        <v>257</v>
      </c>
      <c r="G9" s="92">
        <v>3223</v>
      </c>
      <c r="H9" s="93">
        <v>450</v>
      </c>
      <c r="I9" s="148">
        <v>1405</v>
      </c>
      <c r="J9" s="93">
        <v>200</v>
      </c>
      <c r="K9" s="92">
        <v>7885</v>
      </c>
      <c r="L9" s="92">
        <v>151</v>
      </c>
      <c r="M9" s="92">
        <v>8043</v>
      </c>
      <c r="N9" s="92">
        <v>6193</v>
      </c>
      <c r="O9" s="92">
        <v>784</v>
      </c>
      <c r="P9" s="16">
        <v>39131</v>
      </c>
    </row>
    <row r="10" spans="2:16" ht="33.75" customHeight="1">
      <c r="B10" s="68"/>
      <c r="C10" s="96">
        <v>1291</v>
      </c>
      <c r="D10" s="96">
        <v>1</v>
      </c>
      <c r="E10" s="94">
        <v>340</v>
      </c>
      <c r="F10" s="66"/>
      <c r="G10" s="96">
        <v>194</v>
      </c>
      <c r="H10" s="97">
        <v>3</v>
      </c>
      <c r="I10" s="149">
        <v>325</v>
      </c>
      <c r="J10" s="97">
        <v>9</v>
      </c>
      <c r="K10" s="96">
        <v>560</v>
      </c>
      <c r="L10" s="96">
        <v>3</v>
      </c>
      <c r="M10" s="96">
        <v>2906</v>
      </c>
      <c r="N10" s="96">
        <v>1833</v>
      </c>
      <c r="O10" s="96">
        <v>185</v>
      </c>
      <c r="P10" s="17">
        <v>7650</v>
      </c>
    </row>
    <row r="11" spans="2:16" ht="33.75" customHeight="1">
      <c r="B11" s="67" t="s">
        <v>3</v>
      </c>
      <c r="C11" s="92">
        <v>6367</v>
      </c>
      <c r="D11" s="92">
        <v>1968</v>
      </c>
      <c r="E11" s="92">
        <v>7806</v>
      </c>
      <c r="F11" s="92">
        <v>4932</v>
      </c>
      <c r="G11" s="65" t="s">
        <v>257</v>
      </c>
      <c r="H11" s="93">
        <v>3784</v>
      </c>
      <c r="I11" s="148">
        <v>1958</v>
      </c>
      <c r="J11" s="93">
        <v>1302</v>
      </c>
      <c r="K11" s="92">
        <v>352</v>
      </c>
      <c r="L11" s="92">
        <v>564</v>
      </c>
      <c r="M11" s="92">
        <v>5795</v>
      </c>
      <c r="N11" s="92">
        <v>3902</v>
      </c>
      <c r="O11" s="92">
        <v>421</v>
      </c>
      <c r="P11" s="16">
        <v>39151</v>
      </c>
    </row>
    <row r="12" spans="2:16" ht="33.75" customHeight="1">
      <c r="B12" s="68"/>
      <c r="C12" s="96">
        <v>798</v>
      </c>
      <c r="D12" s="96">
        <v>131</v>
      </c>
      <c r="E12" s="96">
        <v>434</v>
      </c>
      <c r="F12" s="96">
        <v>262</v>
      </c>
      <c r="G12" s="66"/>
      <c r="H12" s="97">
        <v>262</v>
      </c>
      <c r="I12" s="149">
        <v>305</v>
      </c>
      <c r="J12" s="97">
        <v>39</v>
      </c>
      <c r="K12" s="95">
        <v>49</v>
      </c>
      <c r="L12" s="96">
        <v>29</v>
      </c>
      <c r="M12" s="96">
        <v>1331</v>
      </c>
      <c r="N12" s="96">
        <v>695</v>
      </c>
      <c r="O12" s="96">
        <v>154</v>
      </c>
      <c r="P12" s="17">
        <v>4489</v>
      </c>
    </row>
    <row r="13" spans="2:16" ht="33.75" customHeight="1">
      <c r="B13" s="67" t="s">
        <v>4</v>
      </c>
      <c r="C13" s="92">
        <v>3950</v>
      </c>
      <c r="D13" s="92">
        <v>4428</v>
      </c>
      <c r="E13" s="92">
        <v>2152</v>
      </c>
      <c r="F13" s="92">
        <v>902</v>
      </c>
      <c r="G13" s="92">
        <v>6881</v>
      </c>
      <c r="H13" s="175" t="s">
        <v>257</v>
      </c>
      <c r="I13" s="148">
        <v>348</v>
      </c>
      <c r="J13" s="93">
        <v>857</v>
      </c>
      <c r="K13" s="92">
        <v>68</v>
      </c>
      <c r="L13" s="92">
        <v>1271</v>
      </c>
      <c r="M13" s="92">
        <v>2392</v>
      </c>
      <c r="N13" s="92">
        <v>3594</v>
      </c>
      <c r="O13" s="92">
        <v>144</v>
      </c>
      <c r="P13" s="16">
        <v>26987</v>
      </c>
    </row>
    <row r="14" spans="2:16" ht="33.75" customHeight="1">
      <c r="B14" s="68"/>
      <c r="C14" s="96">
        <v>495</v>
      </c>
      <c r="D14" s="96">
        <v>199</v>
      </c>
      <c r="E14" s="96">
        <v>244</v>
      </c>
      <c r="F14" s="96">
        <v>179</v>
      </c>
      <c r="G14" s="96">
        <v>345</v>
      </c>
      <c r="H14" s="176"/>
      <c r="I14" s="149">
        <v>115</v>
      </c>
      <c r="J14" s="97">
        <v>9</v>
      </c>
      <c r="K14" s="95">
        <v>57</v>
      </c>
      <c r="L14" s="96">
        <v>16</v>
      </c>
      <c r="M14" s="96">
        <v>1258</v>
      </c>
      <c r="N14" s="96">
        <v>742</v>
      </c>
      <c r="O14" s="96">
        <v>58</v>
      </c>
      <c r="P14" s="17">
        <v>3717</v>
      </c>
    </row>
    <row r="15" spans="2:16" ht="33.75" customHeight="1">
      <c r="B15" s="67" t="s">
        <v>5</v>
      </c>
      <c r="C15" s="92">
        <v>1294</v>
      </c>
      <c r="D15" s="92">
        <v>334</v>
      </c>
      <c r="E15" s="92">
        <v>6511</v>
      </c>
      <c r="F15" s="92">
        <v>3742</v>
      </c>
      <c r="G15" s="92">
        <v>3541</v>
      </c>
      <c r="H15" s="93">
        <v>448</v>
      </c>
      <c r="I15" s="177" t="s">
        <v>257</v>
      </c>
      <c r="J15" s="93">
        <v>438</v>
      </c>
      <c r="K15" s="92">
        <v>328</v>
      </c>
      <c r="L15" s="92">
        <v>86</v>
      </c>
      <c r="M15" s="92">
        <v>3057</v>
      </c>
      <c r="N15" s="92">
        <v>2172</v>
      </c>
      <c r="O15" s="92">
        <v>219</v>
      </c>
      <c r="P15" s="16">
        <v>22170</v>
      </c>
    </row>
    <row r="16" spans="2:16" ht="33.75" customHeight="1">
      <c r="B16" s="68"/>
      <c r="C16" s="96">
        <v>227</v>
      </c>
      <c r="D16" s="96">
        <v>41</v>
      </c>
      <c r="E16" s="96">
        <v>336</v>
      </c>
      <c r="F16" s="96">
        <v>165</v>
      </c>
      <c r="G16" s="96">
        <v>265</v>
      </c>
      <c r="H16" s="97">
        <v>4</v>
      </c>
      <c r="I16" s="178"/>
      <c r="J16" s="97">
        <v>25</v>
      </c>
      <c r="K16" s="95">
        <v>22</v>
      </c>
      <c r="L16" s="96">
        <v>0</v>
      </c>
      <c r="M16" s="96">
        <v>585</v>
      </c>
      <c r="N16" s="96">
        <v>445</v>
      </c>
      <c r="O16" s="96">
        <v>53</v>
      </c>
      <c r="P16" s="17">
        <v>2168</v>
      </c>
    </row>
    <row r="17" spans="2:16" ht="33.75" customHeight="1">
      <c r="B17" s="67" t="s">
        <v>6</v>
      </c>
      <c r="C17" s="92">
        <v>366</v>
      </c>
      <c r="D17" s="92">
        <v>2336</v>
      </c>
      <c r="E17" s="92">
        <v>3067</v>
      </c>
      <c r="F17" s="92">
        <v>388</v>
      </c>
      <c r="G17" s="92">
        <v>2150</v>
      </c>
      <c r="H17" s="93">
        <v>662</v>
      </c>
      <c r="I17" s="148">
        <v>283</v>
      </c>
      <c r="J17" s="65" t="s">
        <v>257</v>
      </c>
      <c r="K17" s="98">
        <v>47</v>
      </c>
      <c r="L17" s="92">
        <v>63</v>
      </c>
      <c r="M17" s="92">
        <v>750</v>
      </c>
      <c r="N17" s="92">
        <v>1856</v>
      </c>
      <c r="O17" s="92">
        <v>51</v>
      </c>
      <c r="P17" s="16">
        <v>12019</v>
      </c>
    </row>
    <row r="18" spans="2:16" ht="33.75" customHeight="1">
      <c r="B18" s="68"/>
      <c r="C18" s="96">
        <v>64</v>
      </c>
      <c r="D18" s="96">
        <v>345</v>
      </c>
      <c r="E18" s="96">
        <v>221</v>
      </c>
      <c r="F18" s="96">
        <v>54</v>
      </c>
      <c r="G18" s="96">
        <v>152</v>
      </c>
      <c r="H18" s="97">
        <v>6</v>
      </c>
      <c r="I18" s="149">
        <v>149</v>
      </c>
      <c r="J18" s="66"/>
      <c r="K18" s="95">
        <v>11</v>
      </c>
      <c r="L18" s="95">
        <v>2</v>
      </c>
      <c r="M18" s="96">
        <v>307</v>
      </c>
      <c r="N18" s="96">
        <v>179</v>
      </c>
      <c r="O18" s="96">
        <v>32</v>
      </c>
      <c r="P18" s="17">
        <v>1522</v>
      </c>
    </row>
    <row r="19" spans="2:16" ht="33.75" customHeight="1">
      <c r="B19" s="67" t="s">
        <v>166</v>
      </c>
      <c r="C19" s="92">
        <v>315</v>
      </c>
      <c r="D19" s="98">
        <v>25</v>
      </c>
      <c r="E19" s="92">
        <v>771</v>
      </c>
      <c r="F19" s="92">
        <v>8108</v>
      </c>
      <c r="G19" s="92">
        <v>207</v>
      </c>
      <c r="H19" s="93">
        <v>21</v>
      </c>
      <c r="I19" s="148">
        <v>126</v>
      </c>
      <c r="J19" s="100">
        <v>20</v>
      </c>
      <c r="K19" s="65" t="s">
        <v>257</v>
      </c>
      <c r="L19" s="92">
        <v>8</v>
      </c>
      <c r="M19" s="92">
        <v>3096</v>
      </c>
      <c r="N19" s="92">
        <v>2741</v>
      </c>
      <c r="O19" s="92">
        <v>154</v>
      </c>
      <c r="P19" s="16">
        <v>15592</v>
      </c>
    </row>
    <row r="20" spans="2:16" ht="33.75" customHeight="1">
      <c r="B20" s="68"/>
      <c r="C20" s="96">
        <v>87</v>
      </c>
      <c r="D20" s="95">
        <v>0</v>
      </c>
      <c r="E20" s="96">
        <v>77</v>
      </c>
      <c r="F20" s="96">
        <v>912</v>
      </c>
      <c r="G20" s="96">
        <v>4</v>
      </c>
      <c r="H20" s="97">
        <v>1</v>
      </c>
      <c r="I20" s="149">
        <v>35</v>
      </c>
      <c r="J20" s="103">
        <v>1</v>
      </c>
      <c r="K20" s="66"/>
      <c r="L20" s="95">
        <v>0</v>
      </c>
      <c r="M20" s="96">
        <v>750</v>
      </c>
      <c r="N20" s="96">
        <v>482</v>
      </c>
      <c r="O20" s="96">
        <v>21</v>
      </c>
      <c r="P20" s="17">
        <v>2370</v>
      </c>
    </row>
    <row r="21" spans="2:16" ht="33.75" customHeight="1">
      <c r="B21" s="67" t="s">
        <v>7</v>
      </c>
      <c r="C21" s="92">
        <v>3539</v>
      </c>
      <c r="D21" s="92">
        <v>77</v>
      </c>
      <c r="E21" s="92">
        <v>485</v>
      </c>
      <c r="F21" s="92">
        <v>345</v>
      </c>
      <c r="G21" s="92">
        <v>846</v>
      </c>
      <c r="H21" s="93">
        <v>1676</v>
      </c>
      <c r="I21" s="148">
        <v>39</v>
      </c>
      <c r="J21" s="93">
        <v>51</v>
      </c>
      <c r="K21" s="92">
        <v>20</v>
      </c>
      <c r="L21" s="65" t="s">
        <v>257</v>
      </c>
      <c r="M21" s="92">
        <v>732</v>
      </c>
      <c r="N21" s="92">
        <v>2152</v>
      </c>
      <c r="O21" s="92">
        <v>92</v>
      </c>
      <c r="P21" s="16">
        <v>10054</v>
      </c>
    </row>
    <row r="22" spans="2:16" ht="33.75" customHeight="1">
      <c r="B22" s="68"/>
      <c r="C22" s="96">
        <v>450</v>
      </c>
      <c r="D22" s="95">
        <v>0</v>
      </c>
      <c r="E22" s="96">
        <v>33</v>
      </c>
      <c r="F22" s="96">
        <v>43</v>
      </c>
      <c r="G22" s="96">
        <v>100</v>
      </c>
      <c r="H22" s="97">
        <v>8</v>
      </c>
      <c r="I22" s="149">
        <v>8</v>
      </c>
      <c r="J22" s="103">
        <v>0</v>
      </c>
      <c r="K22" s="95">
        <v>11</v>
      </c>
      <c r="L22" s="66"/>
      <c r="M22" s="96">
        <v>231</v>
      </c>
      <c r="N22" s="96">
        <v>305</v>
      </c>
      <c r="O22" s="96">
        <v>27</v>
      </c>
      <c r="P22" s="17">
        <v>1216</v>
      </c>
    </row>
    <row r="23" spans="2:16" ht="33.75" customHeight="1">
      <c r="B23" s="67" t="s">
        <v>9</v>
      </c>
      <c r="C23" s="92">
        <v>4566</v>
      </c>
      <c r="D23" s="92">
        <v>540</v>
      </c>
      <c r="E23" s="92">
        <v>9463</v>
      </c>
      <c r="F23" s="92">
        <v>12583</v>
      </c>
      <c r="G23" s="92">
        <v>3240</v>
      </c>
      <c r="H23" s="93">
        <v>534</v>
      </c>
      <c r="I23" s="148">
        <v>1279</v>
      </c>
      <c r="J23" s="93">
        <v>508</v>
      </c>
      <c r="K23" s="92">
        <v>3683</v>
      </c>
      <c r="L23" s="92">
        <v>183</v>
      </c>
      <c r="M23" s="65" t="s">
        <v>257</v>
      </c>
      <c r="N23" s="92">
        <v>116209</v>
      </c>
      <c r="O23" s="92">
        <v>15453</v>
      </c>
      <c r="P23" s="16">
        <v>168241</v>
      </c>
    </row>
    <row r="24" spans="2:16" ht="33.75" customHeight="1">
      <c r="B24" s="68"/>
      <c r="C24" s="96">
        <v>250</v>
      </c>
      <c r="D24" s="96">
        <v>12</v>
      </c>
      <c r="E24" s="96">
        <v>541</v>
      </c>
      <c r="F24" s="96">
        <v>1762</v>
      </c>
      <c r="G24" s="96">
        <v>100</v>
      </c>
      <c r="H24" s="97">
        <v>4</v>
      </c>
      <c r="I24" s="149">
        <v>43</v>
      </c>
      <c r="J24" s="97">
        <v>5</v>
      </c>
      <c r="K24" s="95">
        <v>709</v>
      </c>
      <c r="L24" s="96">
        <v>0</v>
      </c>
      <c r="M24" s="66"/>
      <c r="N24" s="96">
        <v>16363</v>
      </c>
      <c r="O24" s="96">
        <v>2102</v>
      </c>
      <c r="P24" s="17">
        <v>21891</v>
      </c>
    </row>
    <row r="25" spans="2:16" ht="33.75" customHeight="1">
      <c r="B25" s="180" t="s">
        <v>49</v>
      </c>
      <c r="C25" s="92">
        <v>11861</v>
      </c>
      <c r="D25" s="104">
        <v>3724</v>
      </c>
      <c r="E25" s="92">
        <v>18899</v>
      </c>
      <c r="F25" s="104">
        <v>20468</v>
      </c>
      <c r="G25" s="92">
        <v>6791</v>
      </c>
      <c r="H25" s="93">
        <v>3791</v>
      </c>
      <c r="I25" s="148">
        <v>2042</v>
      </c>
      <c r="J25" s="105">
        <v>2328</v>
      </c>
      <c r="K25" s="104">
        <v>6465</v>
      </c>
      <c r="L25" s="92">
        <v>3083</v>
      </c>
      <c r="M25" s="104">
        <v>297644</v>
      </c>
      <c r="N25" s="65" t="s">
        <v>257</v>
      </c>
      <c r="O25" s="104">
        <v>50162</v>
      </c>
      <c r="P25" s="19">
        <v>427258</v>
      </c>
    </row>
    <row r="26" spans="2:16" ht="33.75" customHeight="1">
      <c r="B26" s="181"/>
      <c r="C26" s="96">
        <v>1790</v>
      </c>
      <c r="D26" s="106">
        <v>61</v>
      </c>
      <c r="E26" s="96">
        <v>1932</v>
      </c>
      <c r="F26" s="106">
        <v>3034</v>
      </c>
      <c r="G26" s="96">
        <v>452</v>
      </c>
      <c r="H26" s="97">
        <v>107</v>
      </c>
      <c r="I26" s="149">
        <v>392</v>
      </c>
      <c r="J26" s="107">
        <v>48</v>
      </c>
      <c r="K26" s="106">
        <v>1124</v>
      </c>
      <c r="L26" s="96">
        <v>49</v>
      </c>
      <c r="M26" s="106">
        <v>44730</v>
      </c>
      <c r="N26" s="66"/>
      <c r="O26" s="106">
        <v>7131</v>
      </c>
      <c r="P26" s="20">
        <v>60850</v>
      </c>
    </row>
    <row r="27" spans="2:16" ht="33.75" customHeight="1">
      <c r="B27" s="67" t="s">
        <v>10</v>
      </c>
      <c r="C27" s="92">
        <v>1149</v>
      </c>
      <c r="D27" s="92">
        <v>157</v>
      </c>
      <c r="E27" s="92">
        <v>1626</v>
      </c>
      <c r="F27" s="104">
        <v>3167</v>
      </c>
      <c r="G27" s="92">
        <v>594</v>
      </c>
      <c r="H27" s="93">
        <v>168</v>
      </c>
      <c r="I27" s="148">
        <v>200</v>
      </c>
      <c r="J27" s="93">
        <v>115</v>
      </c>
      <c r="K27" s="104">
        <v>394</v>
      </c>
      <c r="L27" s="92">
        <v>132</v>
      </c>
      <c r="M27" s="104">
        <v>82420</v>
      </c>
      <c r="N27" s="104">
        <v>68180</v>
      </c>
      <c r="O27" s="65" t="s">
        <v>257</v>
      </c>
      <c r="P27" s="19">
        <v>156996</v>
      </c>
    </row>
    <row r="28" spans="2:16" ht="33.75" customHeight="1">
      <c r="B28" s="68"/>
      <c r="C28" s="96">
        <v>277</v>
      </c>
      <c r="D28" s="96">
        <v>5</v>
      </c>
      <c r="E28" s="96">
        <v>103</v>
      </c>
      <c r="F28" s="106">
        <v>928</v>
      </c>
      <c r="G28" s="96">
        <v>15</v>
      </c>
      <c r="H28" s="97">
        <v>10</v>
      </c>
      <c r="I28" s="149">
        <v>33</v>
      </c>
      <c r="J28" s="97" t="s">
        <v>178</v>
      </c>
      <c r="K28" s="108">
        <v>460</v>
      </c>
      <c r="L28" s="96">
        <v>0</v>
      </c>
      <c r="M28" s="106">
        <v>18770</v>
      </c>
      <c r="N28" s="106">
        <v>9845</v>
      </c>
      <c r="O28" s="66"/>
      <c r="P28" s="20">
        <v>30164</v>
      </c>
    </row>
    <row r="29" spans="2:17" ht="33.75" customHeight="1">
      <c r="B29" s="67" t="s">
        <v>11</v>
      </c>
      <c r="C29" s="15">
        <v>41692</v>
      </c>
      <c r="D29" s="18">
        <v>15794</v>
      </c>
      <c r="E29" s="15">
        <v>62364</v>
      </c>
      <c r="F29" s="18">
        <v>75598</v>
      </c>
      <c r="G29" s="15">
        <v>45600</v>
      </c>
      <c r="H29" s="16">
        <v>21964</v>
      </c>
      <c r="I29" s="151">
        <v>11326</v>
      </c>
      <c r="J29" s="19">
        <v>10375</v>
      </c>
      <c r="K29" s="18">
        <v>20823</v>
      </c>
      <c r="L29" s="15">
        <v>11492</v>
      </c>
      <c r="M29" s="18">
        <v>420403</v>
      </c>
      <c r="N29" s="18">
        <v>235310</v>
      </c>
      <c r="O29" s="18">
        <v>68947</v>
      </c>
      <c r="P29" s="171" t="s">
        <v>257</v>
      </c>
      <c r="Q29" s="1">
        <f>P3+P5+P7+P9+P11+P13+P15+P17+P19+P21+P23+P25+P27</f>
        <v>1028910</v>
      </c>
    </row>
    <row r="30" spans="2:17" ht="33.75" customHeight="1" thickBot="1">
      <c r="B30" s="179"/>
      <c r="C30" s="22">
        <v>6282</v>
      </c>
      <c r="D30" s="23">
        <v>887</v>
      </c>
      <c r="E30" s="22">
        <v>4882</v>
      </c>
      <c r="F30" s="23">
        <v>8529</v>
      </c>
      <c r="G30" s="22">
        <v>2941</v>
      </c>
      <c r="H30" s="153">
        <v>797</v>
      </c>
      <c r="I30" s="152">
        <v>2358</v>
      </c>
      <c r="J30" s="25">
        <v>356</v>
      </c>
      <c r="K30" s="23">
        <v>3192</v>
      </c>
      <c r="L30" s="22">
        <v>299</v>
      </c>
      <c r="M30" s="23">
        <v>75206</v>
      </c>
      <c r="N30" s="23">
        <v>35198</v>
      </c>
      <c r="O30" s="23">
        <v>8056</v>
      </c>
      <c r="P30" s="172"/>
      <c r="Q30" s="1">
        <f>P4+P6+P8+P10+P12+P14+P16+P18+P20+P22+P24+P26+P28</f>
        <v>149522</v>
      </c>
    </row>
    <row r="31" spans="3:16" ht="21" customHeight="1">
      <c r="C31" s="173" t="s">
        <v>271</v>
      </c>
      <c r="D31" s="173"/>
      <c r="E31" s="173"/>
      <c r="F31" s="173"/>
      <c r="G31" s="173"/>
      <c r="H31" s="173"/>
      <c r="I31" s="173"/>
      <c r="J31" s="173"/>
      <c r="P31" s="6"/>
    </row>
    <row r="32" spans="3:16" ht="21" customHeight="1">
      <c r="C32" s="174" t="s">
        <v>272</v>
      </c>
      <c r="D32" s="174"/>
      <c r="E32" s="174"/>
      <c r="F32" s="174"/>
      <c r="G32" s="174"/>
      <c r="H32" s="174"/>
      <c r="I32" s="174"/>
      <c r="J32" s="174"/>
      <c r="P32" s="6"/>
    </row>
    <row r="34" ht="18.75" customHeight="1">
      <c r="C34" s="1">
        <f>SUM(C29:O29)</f>
        <v>1041688</v>
      </c>
    </row>
    <row r="35" ht="18.75" customHeight="1">
      <c r="C35" s="1">
        <f>SUM(C30:O30)</f>
        <v>148983</v>
      </c>
    </row>
  </sheetData>
  <sheetProtection/>
  <mergeCells count="30">
    <mergeCell ref="B29:B30"/>
    <mergeCell ref="B17:B18"/>
    <mergeCell ref="B25:B26"/>
    <mergeCell ref="E7:E8"/>
    <mergeCell ref="B11:B12"/>
    <mergeCell ref="B9:B10"/>
    <mergeCell ref="B27:B28"/>
    <mergeCell ref="B21:B22"/>
    <mergeCell ref="B19:B20"/>
    <mergeCell ref="B23:B24"/>
    <mergeCell ref="C31:J31"/>
    <mergeCell ref="C32:J32"/>
    <mergeCell ref="J17:J18"/>
    <mergeCell ref="G11:G12"/>
    <mergeCell ref="H13:H14"/>
    <mergeCell ref="I15:I16"/>
    <mergeCell ref="F9:F10"/>
    <mergeCell ref="P29:P30"/>
    <mergeCell ref="K19:K20"/>
    <mergeCell ref="M23:M24"/>
    <mergeCell ref="N25:N26"/>
    <mergeCell ref="L21:L22"/>
    <mergeCell ref="O27:O28"/>
    <mergeCell ref="D5:D6"/>
    <mergeCell ref="C3:C4"/>
    <mergeCell ref="B13:B14"/>
    <mergeCell ref="B15:B16"/>
    <mergeCell ref="B3:B4"/>
    <mergeCell ref="B5:B6"/>
    <mergeCell ref="B7:B8"/>
  </mergeCells>
  <printOptions/>
  <pageMargins left="0.7480314960629921" right="0.7480314960629921" top="0.984251968503937" bottom="0.984251968503937" header="0.5118110236220472" footer="0.5118110236220472"/>
  <pageSetup firstPageNumber="6" useFirstPageNumber="1" horizontalDpi="600" verticalDpi="600" orientation="portrait" paperSize="9" scale="70" r:id="rId1"/>
  <headerFooter alignWithMargins="0">
    <oddFooter>&amp;C- &amp;P -</oddFooter>
  </headerFooter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W26"/>
  <sheetViews>
    <sheetView zoomScaleSheetLayoutView="100" zoomScalePageLayoutView="0" workbookViewId="0" topLeftCell="A1">
      <selection activeCell="A1" sqref="A1"/>
    </sheetView>
  </sheetViews>
  <sheetFormatPr defaultColWidth="9.09765625" defaultRowHeight="22.5" customHeight="1"/>
  <cols>
    <col min="1" max="1" width="10" style="1" customWidth="1"/>
    <col min="2" max="2" width="12.296875" style="1" bestFit="1" customWidth="1"/>
    <col min="3" max="23" width="10.69921875" style="1" customWidth="1"/>
    <col min="24" max="16384" width="9.09765625" style="1" customWidth="1"/>
  </cols>
  <sheetData>
    <row r="1" spans="1:2" s="4" customFormat="1" ht="21.75" customHeight="1">
      <c r="A1" s="165" t="s">
        <v>273</v>
      </c>
      <c r="B1" s="166"/>
    </row>
    <row r="2" spans="1:23" ht="21.75" customHeight="1" thickBot="1">
      <c r="A2" s="167" t="s">
        <v>274</v>
      </c>
      <c r="B2" s="16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45"/>
      <c r="W2" s="6" t="s">
        <v>275</v>
      </c>
    </row>
    <row r="3" spans="1:23" s="5" customFormat="1" ht="55.5" customHeight="1">
      <c r="A3" s="154"/>
      <c r="B3" s="143" t="s">
        <v>276</v>
      </c>
      <c r="C3" s="143" t="s">
        <v>277</v>
      </c>
      <c r="D3" s="143" t="s">
        <v>278</v>
      </c>
      <c r="E3" s="143" t="s">
        <v>279</v>
      </c>
      <c r="F3" s="143" t="s">
        <v>280</v>
      </c>
      <c r="G3" s="143" t="s">
        <v>180</v>
      </c>
      <c r="H3" s="143" t="s">
        <v>181</v>
      </c>
      <c r="I3" s="155" t="s">
        <v>404</v>
      </c>
      <c r="J3" s="146" t="s">
        <v>282</v>
      </c>
      <c r="K3" s="156" t="s">
        <v>283</v>
      </c>
      <c r="L3" s="156" t="s">
        <v>284</v>
      </c>
      <c r="M3" s="157" t="s">
        <v>285</v>
      </c>
      <c r="N3" s="146" t="s">
        <v>402</v>
      </c>
      <c r="O3" s="146" t="s">
        <v>286</v>
      </c>
      <c r="P3" s="146" t="s">
        <v>287</v>
      </c>
      <c r="Q3" s="146" t="s">
        <v>405</v>
      </c>
      <c r="R3" s="158" t="s">
        <v>288</v>
      </c>
      <c r="S3" s="158" t="s">
        <v>289</v>
      </c>
      <c r="T3" s="158" t="s">
        <v>290</v>
      </c>
      <c r="U3" s="146" t="s">
        <v>291</v>
      </c>
      <c r="V3" s="146" t="s">
        <v>403</v>
      </c>
      <c r="W3" s="156" t="s">
        <v>401</v>
      </c>
    </row>
    <row r="4" spans="1:23" ht="24.75" customHeight="1">
      <c r="A4" s="14" t="s">
        <v>258</v>
      </c>
      <c r="B4" s="109">
        <v>186827</v>
      </c>
      <c r="C4" s="109">
        <v>2968</v>
      </c>
      <c r="D4" s="109"/>
      <c r="E4" s="109">
        <v>4</v>
      </c>
      <c r="F4" s="109">
        <v>68</v>
      </c>
      <c r="G4" s="109">
        <v>12775</v>
      </c>
      <c r="H4" s="109">
        <v>59135</v>
      </c>
      <c r="I4" s="109">
        <v>936</v>
      </c>
      <c r="J4" s="109">
        <v>2441</v>
      </c>
      <c r="K4" s="110">
        <v>8027</v>
      </c>
      <c r="L4" s="110">
        <v>28386</v>
      </c>
      <c r="M4" s="111">
        <v>4337</v>
      </c>
      <c r="N4" s="109">
        <v>2533</v>
      </c>
      <c r="O4" s="109">
        <v>6721</v>
      </c>
      <c r="P4" s="109">
        <v>9815</v>
      </c>
      <c r="Q4" s="109">
        <v>6203</v>
      </c>
      <c r="R4" s="109">
        <v>7328</v>
      </c>
      <c r="S4" s="109">
        <v>14600</v>
      </c>
      <c r="T4" s="109">
        <v>759</v>
      </c>
      <c r="U4" s="109">
        <v>8639</v>
      </c>
      <c r="V4" s="112">
        <v>3971</v>
      </c>
      <c r="W4" s="113">
        <v>7181</v>
      </c>
    </row>
    <row r="5" spans="1:23" ht="24.75" customHeight="1">
      <c r="A5" s="24" t="s">
        <v>64</v>
      </c>
      <c r="B5" s="114">
        <v>38493</v>
      </c>
      <c r="C5" s="114">
        <v>1505</v>
      </c>
      <c r="D5" s="114">
        <v>3</v>
      </c>
      <c r="E5" s="114">
        <v>163</v>
      </c>
      <c r="F5" s="114">
        <v>11</v>
      </c>
      <c r="G5" s="114">
        <v>2373</v>
      </c>
      <c r="H5" s="114">
        <v>15740</v>
      </c>
      <c r="I5" s="114">
        <v>150</v>
      </c>
      <c r="J5" s="114">
        <v>286</v>
      </c>
      <c r="K5" s="115">
        <v>1641</v>
      </c>
      <c r="L5" s="115">
        <v>4809</v>
      </c>
      <c r="M5" s="116">
        <v>579</v>
      </c>
      <c r="N5" s="114">
        <v>293</v>
      </c>
      <c r="O5" s="114">
        <v>825</v>
      </c>
      <c r="P5" s="114">
        <v>1645</v>
      </c>
      <c r="Q5" s="114">
        <v>1021</v>
      </c>
      <c r="R5" s="114">
        <v>1082</v>
      </c>
      <c r="S5" s="114">
        <v>2499</v>
      </c>
      <c r="T5" s="114">
        <v>175</v>
      </c>
      <c r="U5" s="114">
        <v>1613</v>
      </c>
      <c r="V5" s="112">
        <v>732</v>
      </c>
      <c r="W5" s="113">
        <v>1348</v>
      </c>
    </row>
    <row r="6" spans="1:23" ht="24.75" customHeight="1">
      <c r="A6" s="24" t="s">
        <v>259</v>
      </c>
      <c r="B6" s="114">
        <v>76873</v>
      </c>
      <c r="C6" s="114">
        <v>959</v>
      </c>
      <c r="D6" s="114">
        <v>2</v>
      </c>
      <c r="E6" s="114">
        <v>5</v>
      </c>
      <c r="F6" s="114">
        <v>2</v>
      </c>
      <c r="G6" s="114">
        <v>3630</v>
      </c>
      <c r="H6" s="114">
        <v>31226</v>
      </c>
      <c r="I6" s="114">
        <v>225</v>
      </c>
      <c r="J6" s="114">
        <v>1424</v>
      </c>
      <c r="K6" s="115">
        <v>2954</v>
      </c>
      <c r="L6" s="115">
        <v>9307</v>
      </c>
      <c r="M6" s="116">
        <v>1119</v>
      </c>
      <c r="N6" s="114">
        <v>857</v>
      </c>
      <c r="O6" s="114">
        <v>2010</v>
      </c>
      <c r="P6" s="114">
        <v>4091</v>
      </c>
      <c r="Q6" s="114">
        <v>2024</v>
      </c>
      <c r="R6" s="114">
        <v>2735</v>
      </c>
      <c r="S6" s="114">
        <v>4892</v>
      </c>
      <c r="T6" s="114">
        <v>197</v>
      </c>
      <c r="U6" s="114">
        <v>3328</v>
      </c>
      <c r="V6" s="112">
        <v>1297</v>
      </c>
      <c r="W6" s="113">
        <v>4589</v>
      </c>
    </row>
    <row r="7" spans="1:23" ht="24.75" customHeight="1">
      <c r="A7" s="24" t="s">
        <v>260</v>
      </c>
      <c r="B7" s="114">
        <v>217365</v>
      </c>
      <c r="C7" s="114">
        <v>4145</v>
      </c>
      <c r="D7" s="114">
        <v>200</v>
      </c>
      <c r="E7" s="114">
        <v>10</v>
      </c>
      <c r="F7" s="114">
        <v>68</v>
      </c>
      <c r="G7" s="114">
        <v>10656</v>
      </c>
      <c r="H7" s="114">
        <v>86037</v>
      </c>
      <c r="I7" s="114">
        <v>499</v>
      </c>
      <c r="J7" s="114">
        <v>2096</v>
      </c>
      <c r="K7" s="115">
        <v>9067</v>
      </c>
      <c r="L7" s="115">
        <v>23275</v>
      </c>
      <c r="M7" s="116">
        <v>2775</v>
      </c>
      <c r="N7" s="114">
        <v>2131</v>
      </c>
      <c r="O7" s="114">
        <v>6687</v>
      </c>
      <c r="P7" s="114">
        <v>11077</v>
      </c>
      <c r="Q7" s="114">
        <v>6511</v>
      </c>
      <c r="R7" s="114">
        <v>7101</v>
      </c>
      <c r="S7" s="114">
        <v>14698</v>
      </c>
      <c r="T7" s="114">
        <v>1072</v>
      </c>
      <c r="U7" s="114">
        <v>10956</v>
      </c>
      <c r="V7" s="112">
        <v>3709</v>
      </c>
      <c r="W7" s="113">
        <v>14595</v>
      </c>
    </row>
    <row r="8" spans="1:23" ht="24.75" customHeight="1">
      <c r="A8" s="24" t="s">
        <v>261</v>
      </c>
      <c r="B8" s="114">
        <f aca="true" t="shared" si="0" ref="B8:B13">SUM(C8:W8)</f>
        <v>91966</v>
      </c>
      <c r="C8" s="114">
        <v>2381</v>
      </c>
      <c r="D8" s="114">
        <v>11</v>
      </c>
      <c r="E8" s="114">
        <v>5</v>
      </c>
      <c r="F8" s="114">
        <v>53</v>
      </c>
      <c r="G8" s="114">
        <v>4723</v>
      </c>
      <c r="H8" s="114">
        <v>32881</v>
      </c>
      <c r="I8" s="114">
        <v>282</v>
      </c>
      <c r="J8" s="114">
        <v>1187</v>
      </c>
      <c r="K8" s="115">
        <v>4100</v>
      </c>
      <c r="L8" s="115">
        <v>11724</v>
      </c>
      <c r="M8" s="116">
        <v>1621</v>
      </c>
      <c r="N8" s="114">
        <v>1012</v>
      </c>
      <c r="O8" s="114">
        <v>2453</v>
      </c>
      <c r="P8" s="114">
        <v>4295</v>
      </c>
      <c r="Q8" s="114">
        <v>2574</v>
      </c>
      <c r="R8" s="114">
        <v>3283</v>
      </c>
      <c r="S8" s="114">
        <v>6477</v>
      </c>
      <c r="T8" s="114">
        <v>563</v>
      </c>
      <c r="U8" s="114">
        <v>4034</v>
      </c>
      <c r="V8" s="112">
        <v>1927</v>
      </c>
      <c r="W8" s="113">
        <v>6380</v>
      </c>
    </row>
    <row r="9" spans="1:23" ht="24.75" customHeight="1">
      <c r="A9" s="24" t="s">
        <v>262</v>
      </c>
      <c r="B9" s="114">
        <f t="shared" si="0"/>
        <v>86806</v>
      </c>
      <c r="C9" s="114">
        <v>3987</v>
      </c>
      <c r="D9" s="114">
        <v>1</v>
      </c>
      <c r="E9" s="114">
        <v>1390</v>
      </c>
      <c r="F9" s="114">
        <v>25</v>
      </c>
      <c r="G9" s="114">
        <v>6216</v>
      </c>
      <c r="H9" s="114">
        <v>31549</v>
      </c>
      <c r="I9" s="114">
        <v>245</v>
      </c>
      <c r="J9" s="114">
        <v>530</v>
      </c>
      <c r="K9" s="115">
        <v>2951</v>
      </c>
      <c r="L9" s="115">
        <v>12023</v>
      </c>
      <c r="M9" s="116">
        <v>1434</v>
      </c>
      <c r="N9" s="114">
        <v>689</v>
      </c>
      <c r="O9" s="114">
        <v>1668</v>
      </c>
      <c r="P9" s="114">
        <v>3795</v>
      </c>
      <c r="Q9" s="114">
        <v>2798</v>
      </c>
      <c r="R9" s="114">
        <v>2752</v>
      </c>
      <c r="S9" s="114">
        <v>6684</v>
      </c>
      <c r="T9" s="114">
        <v>606</v>
      </c>
      <c r="U9" s="114">
        <v>3389</v>
      </c>
      <c r="V9" s="112">
        <v>1979</v>
      </c>
      <c r="W9" s="113">
        <v>2095</v>
      </c>
    </row>
    <row r="10" spans="1:23" ht="24.75" customHeight="1">
      <c r="A10" s="24" t="s">
        <v>263</v>
      </c>
      <c r="B10" s="114">
        <f t="shared" si="0"/>
        <v>35036</v>
      </c>
      <c r="C10" s="114">
        <v>268</v>
      </c>
      <c r="D10" s="114">
        <v>0</v>
      </c>
      <c r="E10" s="114">
        <v>0</v>
      </c>
      <c r="F10" s="114">
        <v>0</v>
      </c>
      <c r="G10" s="114">
        <v>1693</v>
      </c>
      <c r="H10" s="114">
        <v>12805</v>
      </c>
      <c r="I10" s="114">
        <v>93</v>
      </c>
      <c r="J10" s="114">
        <v>656</v>
      </c>
      <c r="K10" s="115">
        <v>1659</v>
      </c>
      <c r="L10" s="115">
        <v>4418</v>
      </c>
      <c r="M10" s="116">
        <v>614</v>
      </c>
      <c r="N10" s="114">
        <v>379</v>
      </c>
      <c r="O10" s="114">
        <v>1019</v>
      </c>
      <c r="P10" s="114">
        <v>1796</v>
      </c>
      <c r="Q10" s="114">
        <v>879</v>
      </c>
      <c r="R10" s="114">
        <v>1203</v>
      </c>
      <c r="S10" s="114">
        <v>2293</v>
      </c>
      <c r="T10" s="114">
        <v>99</v>
      </c>
      <c r="U10" s="114">
        <v>1483</v>
      </c>
      <c r="V10" s="112">
        <v>717</v>
      </c>
      <c r="W10" s="113">
        <v>2962</v>
      </c>
    </row>
    <row r="11" spans="1:23" ht="24.75" customHeight="1">
      <c r="A11" s="24" t="s">
        <v>264</v>
      </c>
      <c r="B11" s="114">
        <f t="shared" si="0"/>
        <v>22414</v>
      </c>
      <c r="C11" s="114">
        <v>267</v>
      </c>
      <c r="D11" s="114" t="s">
        <v>178</v>
      </c>
      <c r="E11" s="114">
        <v>16</v>
      </c>
      <c r="F11" s="114">
        <v>7</v>
      </c>
      <c r="G11" s="114">
        <v>1249</v>
      </c>
      <c r="H11" s="114">
        <v>9757</v>
      </c>
      <c r="I11" s="114">
        <v>55</v>
      </c>
      <c r="J11" s="114">
        <v>228</v>
      </c>
      <c r="K11" s="115">
        <v>1113</v>
      </c>
      <c r="L11" s="115">
        <v>2672</v>
      </c>
      <c r="M11" s="116">
        <v>282</v>
      </c>
      <c r="N11" s="114">
        <v>185</v>
      </c>
      <c r="O11" s="114">
        <v>387</v>
      </c>
      <c r="P11" s="114">
        <v>963</v>
      </c>
      <c r="Q11" s="114">
        <v>603</v>
      </c>
      <c r="R11" s="114">
        <v>598</v>
      </c>
      <c r="S11" s="114">
        <v>1462</v>
      </c>
      <c r="T11" s="114">
        <v>61</v>
      </c>
      <c r="U11" s="114">
        <v>1050</v>
      </c>
      <c r="V11" s="112">
        <v>294</v>
      </c>
      <c r="W11" s="113">
        <v>1165</v>
      </c>
    </row>
    <row r="12" spans="1:23" ht="24.75" customHeight="1">
      <c r="A12" s="24" t="s">
        <v>265</v>
      </c>
      <c r="B12" s="114">
        <f t="shared" si="0"/>
        <v>28806</v>
      </c>
      <c r="C12" s="114">
        <v>505</v>
      </c>
      <c r="D12" s="114">
        <v>3</v>
      </c>
      <c r="E12" s="114">
        <v>2</v>
      </c>
      <c r="F12" s="114">
        <v>1</v>
      </c>
      <c r="G12" s="114">
        <v>1571</v>
      </c>
      <c r="H12" s="114">
        <v>9903</v>
      </c>
      <c r="I12" s="114">
        <v>102</v>
      </c>
      <c r="J12" s="114">
        <v>400</v>
      </c>
      <c r="K12" s="115">
        <v>1256</v>
      </c>
      <c r="L12" s="115">
        <v>3373</v>
      </c>
      <c r="M12" s="116">
        <v>420</v>
      </c>
      <c r="N12" s="114">
        <v>325</v>
      </c>
      <c r="O12" s="114">
        <v>892</v>
      </c>
      <c r="P12" s="114">
        <v>1279</v>
      </c>
      <c r="Q12" s="114">
        <v>809</v>
      </c>
      <c r="R12" s="114">
        <v>1241</v>
      </c>
      <c r="S12" s="114">
        <v>2116</v>
      </c>
      <c r="T12" s="114">
        <v>110</v>
      </c>
      <c r="U12" s="114">
        <v>1324</v>
      </c>
      <c r="V12" s="112">
        <v>990</v>
      </c>
      <c r="W12" s="113">
        <v>2184</v>
      </c>
    </row>
    <row r="13" spans="1:23" ht="24.75" customHeight="1" thickBot="1">
      <c r="A13" s="21" t="s">
        <v>266</v>
      </c>
      <c r="B13" s="117">
        <f t="shared" si="0"/>
        <v>19761</v>
      </c>
      <c r="C13" s="117">
        <v>797</v>
      </c>
      <c r="D13" s="117">
        <v>3</v>
      </c>
      <c r="E13" s="117">
        <v>4</v>
      </c>
      <c r="F13" s="117">
        <v>4</v>
      </c>
      <c r="G13" s="117">
        <v>1220</v>
      </c>
      <c r="H13" s="117">
        <v>7282</v>
      </c>
      <c r="I13" s="117">
        <v>97</v>
      </c>
      <c r="J13" s="117">
        <v>163</v>
      </c>
      <c r="K13" s="118">
        <v>690</v>
      </c>
      <c r="L13" s="118">
        <v>2412</v>
      </c>
      <c r="M13" s="119">
        <v>337</v>
      </c>
      <c r="N13" s="117">
        <v>164</v>
      </c>
      <c r="O13" s="117">
        <v>413</v>
      </c>
      <c r="P13" s="117">
        <v>851</v>
      </c>
      <c r="Q13" s="117">
        <v>639</v>
      </c>
      <c r="R13" s="117">
        <v>598</v>
      </c>
      <c r="S13" s="117">
        <v>1417</v>
      </c>
      <c r="T13" s="117">
        <v>129</v>
      </c>
      <c r="U13" s="117">
        <v>847</v>
      </c>
      <c r="V13" s="120">
        <v>466</v>
      </c>
      <c r="W13" s="121">
        <v>1228</v>
      </c>
    </row>
    <row r="14" spans="1:12" ht="21.75" customHeight="1">
      <c r="A14" s="47"/>
      <c r="B14" s="48"/>
      <c r="J14" s="8"/>
      <c r="L14" s="46"/>
    </row>
    <row r="15" spans="1:21" ht="21.75" customHeight="1" thickBot="1">
      <c r="A15" s="169" t="s">
        <v>292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30"/>
      <c r="R15" s="30"/>
      <c r="S15" s="30"/>
      <c r="T15" s="6" t="s">
        <v>363</v>
      </c>
      <c r="U15" s="6"/>
    </row>
    <row r="16" spans="1:21" s="5" customFormat="1" ht="55.5" customHeight="1">
      <c r="A16" s="159"/>
      <c r="B16" s="160" t="s">
        <v>276</v>
      </c>
      <c r="C16" s="161" t="s">
        <v>293</v>
      </c>
      <c r="D16" s="162" t="s">
        <v>179</v>
      </c>
      <c r="E16" s="162" t="s">
        <v>294</v>
      </c>
      <c r="F16" s="162" t="s">
        <v>180</v>
      </c>
      <c r="G16" s="162" t="s">
        <v>181</v>
      </c>
      <c r="H16" s="162" t="s">
        <v>281</v>
      </c>
      <c r="I16" s="161" t="s">
        <v>282</v>
      </c>
      <c r="J16" s="162" t="s">
        <v>283</v>
      </c>
      <c r="K16" s="161" t="s">
        <v>284</v>
      </c>
      <c r="L16" s="163" t="s">
        <v>285</v>
      </c>
      <c r="M16" s="164" t="s">
        <v>295</v>
      </c>
      <c r="N16" s="162" t="s">
        <v>296</v>
      </c>
      <c r="O16" s="161" t="s">
        <v>297</v>
      </c>
      <c r="P16" s="162" t="s">
        <v>298</v>
      </c>
      <c r="Q16" s="162" t="s">
        <v>299</v>
      </c>
      <c r="R16" s="161" t="s">
        <v>290</v>
      </c>
      <c r="S16" s="162" t="s">
        <v>300</v>
      </c>
      <c r="T16" s="163" t="s">
        <v>301</v>
      </c>
      <c r="U16" s="9"/>
    </row>
    <row r="17" spans="1:21" ht="24.75" customHeight="1">
      <c r="A17" s="62" t="s">
        <v>258</v>
      </c>
      <c r="B17" s="122">
        <f>SUM(C17:T17)</f>
        <v>14484</v>
      </c>
      <c r="C17" s="123">
        <v>30</v>
      </c>
      <c r="D17" s="123">
        <v>0</v>
      </c>
      <c r="E17" s="123">
        <v>8</v>
      </c>
      <c r="F17" s="123">
        <v>1516</v>
      </c>
      <c r="G17" s="123">
        <v>1659</v>
      </c>
      <c r="H17" s="123">
        <v>11</v>
      </c>
      <c r="I17" s="123">
        <v>108</v>
      </c>
      <c r="J17" s="122">
        <v>205</v>
      </c>
      <c r="K17" s="122">
        <v>3715</v>
      </c>
      <c r="L17" s="124">
        <v>275</v>
      </c>
      <c r="M17" s="125">
        <v>836</v>
      </c>
      <c r="N17" s="123">
        <v>601</v>
      </c>
      <c r="O17" s="123">
        <v>1755</v>
      </c>
      <c r="P17" s="122">
        <v>1254</v>
      </c>
      <c r="Q17" s="122">
        <v>548</v>
      </c>
      <c r="R17" s="122">
        <v>69</v>
      </c>
      <c r="S17" s="122">
        <v>880</v>
      </c>
      <c r="T17" s="124">
        <v>1014</v>
      </c>
      <c r="U17" s="10"/>
    </row>
    <row r="18" spans="1:21" ht="24.75" customHeight="1">
      <c r="A18" s="61" t="s">
        <v>64</v>
      </c>
      <c r="B18" s="123">
        <v>3271</v>
      </c>
      <c r="C18" s="123">
        <v>5</v>
      </c>
      <c r="D18" s="123">
        <v>1</v>
      </c>
      <c r="E18" s="123">
        <v>3</v>
      </c>
      <c r="F18" s="123">
        <v>357</v>
      </c>
      <c r="G18" s="123">
        <v>711</v>
      </c>
      <c r="H18" s="123">
        <v>5</v>
      </c>
      <c r="I18" s="123">
        <v>8</v>
      </c>
      <c r="J18" s="123">
        <v>86</v>
      </c>
      <c r="K18" s="123">
        <v>764</v>
      </c>
      <c r="L18" s="126">
        <v>50</v>
      </c>
      <c r="M18" s="125">
        <v>135</v>
      </c>
      <c r="N18" s="123">
        <v>99</v>
      </c>
      <c r="O18" s="123">
        <v>300</v>
      </c>
      <c r="P18" s="123">
        <v>240</v>
      </c>
      <c r="Q18" s="123">
        <v>103</v>
      </c>
      <c r="R18" s="123">
        <v>14</v>
      </c>
      <c r="S18" s="123">
        <v>195</v>
      </c>
      <c r="T18" s="126">
        <v>195</v>
      </c>
      <c r="U18" s="10"/>
    </row>
    <row r="19" spans="1:21" ht="24.75" customHeight="1">
      <c r="A19" s="64" t="s">
        <v>259</v>
      </c>
      <c r="B19" s="127">
        <v>5301</v>
      </c>
      <c r="C19" s="128">
        <v>2</v>
      </c>
      <c r="D19" s="128" t="s">
        <v>366</v>
      </c>
      <c r="E19" s="128" t="s">
        <v>366</v>
      </c>
      <c r="F19" s="128">
        <v>397</v>
      </c>
      <c r="G19" s="128">
        <v>731</v>
      </c>
      <c r="H19" s="128">
        <v>7</v>
      </c>
      <c r="I19" s="128">
        <v>54</v>
      </c>
      <c r="J19" s="128">
        <v>82</v>
      </c>
      <c r="K19" s="128">
        <v>1286</v>
      </c>
      <c r="L19" s="129">
        <v>79</v>
      </c>
      <c r="M19" s="127">
        <v>366</v>
      </c>
      <c r="N19" s="128">
        <v>187</v>
      </c>
      <c r="O19" s="128">
        <v>789</v>
      </c>
      <c r="P19" s="128">
        <v>464</v>
      </c>
      <c r="Q19" s="128">
        <v>198</v>
      </c>
      <c r="R19" s="128">
        <v>19</v>
      </c>
      <c r="S19" s="128">
        <v>294</v>
      </c>
      <c r="T19" s="129">
        <v>346</v>
      </c>
      <c r="U19" s="10"/>
    </row>
    <row r="20" spans="1:21" ht="24.75" customHeight="1">
      <c r="A20" s="61" t="s">
        <v>260</v>
      </c>
      <c r="B20" s="128">
        <v>13786</v>
      </c>
      <c r="C20" s="127">
        <v>57</v>
      </c>
      <c r="D20" s="128">
        <v>3</v>
      </c>
      <c r="E20" s="128">
        <v>17</v>
      </c>
      <c r="F20" s="128">
        <v>1495</v>
      </c>
      <c r="G20" s="128">
        <v>1547</v>
      </c>
      <c r="H20" s="128">
        <v>10</v>
      </c>
      <c r="I20" s="128">
        <v>96</v>
      </c>
      <c r="J20" s="128">
        <v>332</v>
      </c>
      <c r="K20" s="128">
        <v>3081</v>
      </c>
      <c r="L20" s="129">
        <v>162</v>
      </c>
      <c r="M20" s="127">
        <v>832</v>
      </c>
      <c r="N20" s="128">
        <v>491</v>
      </c>
      <c r="O20" s="128">
        <v>2058</v>
      </c>
      <c r="P20" s="128">
        <v>1254</v>
      </c>
      <c r="Q20" s="128">
        <v>525</v>
      </c>
      <c r="R20" s="128">
        <v>90</v>
      </c>
      <c r="S20" s="128">
        <v>752</v>
      </c>
      <c r="T20" s="129">
        <v>984</v>
      </c>
      <c r="U20" s="11"/>
    </row>
    <row r="21" spans="1:21" ht="24.75" customHeight="1">
      <c r="A21" s="61" t="s">
        <v>261</v>
      </c>
      <c r="B21" s="128">
        <v>6613</v>
      </c>
      <c r="C21" s="128">
        <v>14</v>
      </c>
      <c r="D21" s="128">
        <v>1</v>
      </c>
      <c r="E21" s="128">
        <v>12</v>
      </c>
      <c r="F21" s="128">
        <v>605</v>
      </c>
      <c r="G21" s="128">
        <v>912</v>
      </c>
      <c r="H21" s="128">
        <v>3</v>
      </c>
      <c r="I21" s="128">
        <v>36</v>
      </c>
      <c r="J21" s="128">
        <v>144</v>
      </c>
      <c r="K21" s="128">
        <v>1601</v>
      </c>
      <c r="L21" s="129">
        <v>63</v>
      </c>
      <c r="M21" s="127">
        <v>503</v>
      </c>
      <c r="N21" s="128">
        <v>220</v>
      </c>
      <c r="O21" s="128">
        <v>856</v>
      </c>
      <c r="P21" s="128">
        <v>589</v>
      </c>
      <c r="Q21" s="128">
        <v>280</v>
      </c>
      <c r="R21" s="128">
        <v>28</v>
      </c>
      <c r="S21" s="128">
        <v>366</v>
      </c>
      <c r="T21" s="129">
        <v>379</v>
      </c>
      <c r="U21" s="10"/>
    </row>
    <row r="22" spans="1:21" ht="24.75" customHeight="1">
      <c r="A22" s="60" t="s">
        <v>262</v>
      </c>
      <c r="B22" s="123">
        <f>SUM(C22:T22)</f>
        <v>7301</v>
      </c>
      <c r="C22" s="123">
        <v>38</v>
      </c>
      <c r="D22" s="123">
        <v>6</v>
      </c>
      <c r="E22" s="123">
        <v>4</v>
      </c>
      <c r="F22" s="123">
        <v>915</v>
      </c>
      <c r="G22" s="123">
        <v>1325</v>
      </c>
      <c r="H22" s="123">
        <v>4</v>
      </c>
      <c r="I22" s="123">
        <v>18</v>
      </c>
      <c r="J22" s="123">
        <v>134</v>
      </c>
      <c r="K22" s="123">
        <v>1837</v>
      </c>
      <c r="L22" s="126">
        <v>118</v>
      </c>
      <c r="M22" s="125">
        <v>276</v>
      </c>
      <c r="N22" s="123">
        <v>220</v>
      </c>
      <c r="O22" s="123">
        <v>670</v>
      </c>
      <c r="P22" s="123">
        <v>603</v>
      </c>
      <c r="Q22" s="123">
        <v>273</v>
      </c>
      <c r="R22" s="123">
        <v>35</v>
      </c>
      <c r="S22" s="123">
        <v>354</v>
      </c>
      <c r="T22" s="126">
        <v>471</v>
      </c>
      <c r="U22" s="10"/>
    </row>
    <row r="23" spans="1:21" ht="24.75" customHeight="1">
      <c r="A23" s="61" t="s">
        <v>263</v>
      </c>
      <c r="B23" s="128">
        <v>2209</v>
      </c>
      <c r="C23" s="128">
        <v>3</v>
      </c>
      <c r="D23" s="128">
        <v>0</v>
      </c>
      <c r="E23" s="128">
        <v>0</v>
      </c>
      <c r="F23" s="128">
        <v>174</v>
      </c>
      <c r="G23" s="128">
        <v>247</v>
      </c>
      <c r="H23" s="128">
        <v>1</v>
      </c>
      <c r="I23" s="128">
        <v>15</v>
      </c>
      <c r="J23" s="128">
        <v>37</v>
      </c>
      <c r="K23" s="128">
        <v>593</v>
      </c>
      <c r="L23" s="129">
        <v>32</v>
      </c>
      <c r="M23" s="127">
        <v>187</v>
      </c>
      <c r="N23" s="128">
        <v>69</v>
      </c>
      <c r="O23" s="128">
        <v>291</v>
      </c>
      <c r="P23" s="128">
        <v>202</v>
      </c>
      <c r="Q23" s="128">
        <v>94</v>
      </c>
      <c r="R23" s="128">
        <v>7</v>
      </c>
      <c r="S23" s="128">
        <v>132</v>
      </c>
      <c r="T23" s="129">
        <v>125</v>
      </c>
      <c r="U23" s="10"/>
    </row>
    <row r="24" spans="1:21" ht="24.75" customHeight="1">
      <c r="A24" s="61" t="s">
        <v>264</v>
      </c>
      <c r="B24" s="128">
        <v>1514</v>
      </c>
      <c r="C24" s="128">
        <v>2</v>
      </c>
      <c r="D24" s="128">
        <v>0</v>
      </c>
      <c r="E24" s="128">
        <v>1</v>
      </c>
      <c r="F24" s="128">
        <v>147</v>
      </c>
      <c r="G24" s="128">
        <v>337</v>
      </c>
      <c r="H24" s="128">
        <v>0</v>
      </c>
      <c r="I24" s="128">
        <v>2</v>
      </c>
      <c r="J24" s="128">
        <v>33</v>
      </c>
      <c r="K24" s="128">
        <v>361</v>
      </c>
      <c r="L24" s="129">
        <v>23</v>
      </c>
      <c r="M24" s="127">
        <v>82</v>
      </c>
      <c r="N24" s="128">
        <v>43</v>
      </c>
      <c r="O24" s="128">
        <v>133</v>
      </c>
      <c r="P24" s="128">
        <v>136</v>
      </c>
      <c r="Q24" s="128">
        <v>65</v>
      </c>
      <c r="R24" s="128">
        <v>6</v>
      </c>
      <c r="S24" s="128">
        <v>73</v>
      </c>
      <c r="T24" s="129">
        <v>70</v>
      </c>
      <c r="U24" s="10"/>
    </row>
    <row r="25" spans="1:21" ht="24.75" customHeight="1">
      <c r="A25" s="61" t="s">
        <v>265</v>
      </c>
      <c r="B25" s="123">
        <f>SUM(C25:T25)</f>
        <v>1824</v>
      </c>
      <c r="C25" s="123">
        <v>7</v>
      </c>
      <c r="D25" s="123">
        <v>1</v>
      </c>
      <c r="E25" s="123">
        <v>1</v>
      </c>
      <c r="F25" s="123">
        <v>190</v>
      </c>
      <c r="G25" s="123">
        <v>314</v>
      </c>
      <c r="H25" s="123">
        <v>0</v>
      </c>
      <c r="I25" s="123">
        <v>4</v>
      </c>
      <c r="J25" s="123">
        <v>49</v>
      </c>
      <c r="K25" s="123">
        <v>380</v>
      </c>
      <c r="L25" s="126">
        <v>15</v>
      </c>
      <c r="M25" s="125">
        <v>133</v>
      </c>
      <c r="N25" s="123">
        <v>58</v>
      </c>
      <c r="O25" s="123">
        <v>228</v>
      </c>
      <c r="P25" s="123">
        <v>139</v>
      </c>
      <c r="Q25" s="123">
        <v>74</v>
      </c>
      <c r="R25" s="123">
        <v>114</v>
      </c>
      <c r="S25" s="123">
        <v>7</v>
      </c>
      <c r="T25" s="126">
        <v>110</v>
      </c>
      <c r="U25" s="10"/>
    </row>
    <row r="26" spans="1:20" ht="24.75" customHeight="1" thickBot="1">
      <c r="A26" s="63" t="s">
        <v>266</v>
      </c>
      <c r="B26" s="130">
        <v>1201</v>
      </c>
      <c r="C26" s="130">
        <v>6</v>
      </c>
      <c r="D26" s="130" t="s">
        <v>366</v>
      </c>
      <c r="E26" s="130" t="s">
        <v>366</v>
      </c>
      <c r="F26" s="130">
        <v>146</v>
      </c>
      <c r="G26" s="130">
        <v>190</v>
      </c>
      <c r="H26" s="130">
        <v>1</v>
      </c>
      <c r="I26" s="130">
        <v>7</v>
      </c>
      <c r="J26" s="130">
        <v>25</v>
      </c>
      <c r="K26" s="130">
        <v>263</v>
      </c>
      <c r="L26" s="131">
        <v>10</v>
      </c>
      <c r="M26" s="132">
        <v>69</v>
      </c>
      <c r="N26" s="130">
        <v>39</v>
      </c>
      <c r="O26" s="130">
        <v>155</v>
      </c>
      <c r="P26" s="130">
        <v>111</v>
      </c>
      <c r="Q26" s="130">
        <v>43</v>
      </c>
      <c r="R26" s="130">
        <v>67</v>
      </c>
      <c r="S26" s="130">
        <v>10</v>
      </c>
      <c r="T26" s="131">
        <v>59</v>
      </c>
    </row>
  </sheetData>
  <sheetProtection/>
  <printOptions/>
  <pageMargins left="0.75" right="0.75" top="1" bottom="1" header="0.512" footer="0.512"/>
  <pageSetup firstPageNumber="8" useFirstPageNumber="1" horizontalDpi="600" verticalDpi="600" orientation="portrait" paperSize="9" scale="76" r:id="rId1"/>
  <headerFooter alignWithMargins="0">
    <oddFooter>&amp;C- &amp;P -</oddFooter>
  </headerFooter>
  <colBreaks count="1" manualBreakCount="1">
    <brk id="11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N29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7" sqref="I7"/>
    </sheetView>
  </sheetViews>
  <sheetFormatPr defaultColWidth="9.09765625" defaultRowHeight="22.5" customHeight="1"/>
  <cols>
    <col min="1" max="1" width="12.69921875" style="366" customWidth="1"/>
    <col min="2" max="2" width="16.296875" style="366" customWidth="1"/>
    <col min="3" max="10" width="12.69921875" style="366" customWidth="1"/>
    <col min="11" max="11" width="16.3984375" style="366" customWidth="1"/>
    <col min="12" max="12" width="14.8984375" style="366" bestFit="1" customWidth="1"/>
    <col min="13" max="15" width="12.69921875" style="366" customWidth="1"/>
    <col min="16" max="16" width="10.69921875" style="366" bestFit="1" customWidth="1"/>
    <col min="17" max="18" width="9.09765625" style="366" customWidth="1"/>
    <col min="19" max="19" width="10.69921875" style="366" bestFit="1" customWidth="1"/>
    <col min="20" max="20" width="11.8984375" style="366" bestFit="1" customWidth="1"/>
    <col min="21" max="21" width="9.09765625" style="366" customWidth="1"/>
    <col min="22" max="22" width="10.69921875" style="366" bestFit="1" customWidth="1"/>
    <col min="23" max="16384" width="9.09765625" style="366" customWidth="1"/>
  </cols>
  <sheetData>
    <row r="1" spans="1:14" ht="22.5" customHeight="1" thickBot="1">
      <c r="A1" s="363" t="s">
        <v>302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5" t="s">
        <v>358</v>
      </c>
    </row>
    <row r="2" spans="1:14" s="374" customFormat="1" ht="24.75" customHeight="1">
      <c r="A2" s="367"/>
      <c r="B2" s="368" t="s">
        <v>303</v>
      </c>
      <c r="C2" s="368" t="s">
        <v>304</v>
      </c>
      <c r="D2" s="368" t="s">
        <v>305</v>
      </c>
      <c r="E2" s="368" t="s">
        <v>306</v>
      </c>
      <c r="F2" s="368" t="s">
        <v>307</v>
      </c>
      <c r="G2" s="369" t="s">
        <v>308</v>
      </c>
      <c r="H2" s="370" t="s">
        <v>309</v>
      </c>
      <c r="I2" s="371" t="s">
        <v>310</v>
      </c>
      <c r="J2" s="371" t="s">
        <v>311</v>
      </c>
      <c r="K2" s="371" t="s">
        <v>312</v>
      </c>
      <c r="L2" s="372" t="s">
        <v>313</v>
      </c>
      <c r="M2" s="369" t="s">
        <v>314</v>
      </c>
      <c r="N2" s="373" t="s">
        <v>315</v>
      </c>
    </row>
    <row r="3" spans="1:14" ht="24.75" customHeight="1">
      <c r="A3" s="375" t="s">
        <v>258</v>
      </c>
      <c r="B3" s="376">
        <f>SUM(C3:N3,B16:M16)</f>
        <v>173212424</v>
      </c>
      <c r="C3" s="376">
        <v>2396675</v>
      </c>
      <c r="D3" s="376">
        <v>2182826</v>
      </c>
      <c r="E3" s="376">
        <v>9610289</v>
      </c>
      <c r="F3" s="376">
        <v>432611</v>
      </c>
      <c r="G3" s="377">
        <v>313452</v>
      </c>
      <c r="H3" s="378">
        <v>518093</v>
      </c>
      <c r="I3" s="376">
        <v>440506</v>
      </c>
      <c r="J3" s="376">
        <v>98737</v>
      </c>
      <c r="K3" s="376">
        <v>112596</v>
      </c>
      <c r="L3" s="376">
        <v>4702524</v>
      </c>
      <c r="M3" s="376">
        <v>82171</v>
      </c>
      <c r="N3" s="379">
        <v>0</v>
      </c>
    </row>
    <row r="4" spans="1:14" ht="24.75" customHeight="1">
      <c r="A4" s="380" t="s">
        <v>64</v>
      </c>
      <c r="B4" s="376">
        <v>79744861</v>
      </c>
      <c r="C4" s="376">
        <v>10320129</v>
      </c>
      <c r="D4" s="376">
        <v>1469423</v>
      </c>
      <c r="E4" s="376">
        <v>71360</v>
      </c>
      <c r="F4" s="376" t="s">
        <v>364</v>
      </c>
      <c r="G4" s="377">
        <v>40802</v>
      </c>
      <c r="H4" s="378">
        <v>462601</v>
      </c>
      <c r="I4" s="376">
        <v>22977</v>
      </c>
      <c r="J4" s="376" t="s">
        <v>364</v>
      </c>
      <c r="K4" s="376" t="s">
        <v>369</v>
      </c>
      <c r="L4" s="376">
        <v>935078</v>
      </c>
      <c r="M4" s="376">
        <v>299089</v>
      </c>
      <c r="N4" s="377" t="s">
        <v>364</v>
      </c>
    </row>
    <row r="5" spans="1:14" ht="24.75" customHeight="1">
      <c r="A5" s="380" t="s">
        <v>259</v>
      </c>
      <c r="B5" s="376">
        <v>142203475</v>
      </c>
      <c r="C5" s="376">
        <v>2846349</v>
      </c>
      <c r="D5" s="376" t="s">
        <v>395</v>
      </c>
      <c r="E5" s="376">
        <v>39517</v>
      </c>
      <c r="F5" s="376" t="s">
        <v>364</v>
      </c>
      <c r="G5" s="377">
        <v>87475</v>
      </c>
      <c r="H5" s="378">
        <v>410566</v>
      </c>
      <c r="I5" s="376">
        <v>2134532</v>
      </c>
      <c r="J5" s="376" t="s">
        <v>364</v>
      </c>
      <c r="K5" s="376" t="s">
        <v>364</v>
      </c>
      <c r="L5" s="376">
        <v>3090801</v>
      </c>
      <c r="M5" s="376">
        <v>135716</v>
      </c>
      <c r="N5" s="377" t="s">
        <v>395</v>
      </c>
    </row>
    <row r="6" spans="1:14" ht="24.75" customHeight="1">
      <c r="A6" s="380" t="s">
        <v>260</v>
      </c>
      <c r="B6" s="381">
        <v>969068416</v>
      </c>
      <c r="C6" s="376">
        <v>4622372</v>
      </c>
      <c r="D6" s="376">
        <v>243584</v>
      </c>
      <c r="E6" s="376">
        <v>2781285</v>
      </c>
      <c r="F6" s="376">
        <v>572977</v>
      </c>
      <c r="G6" s="377">
        <v>170502</v>
      </c>
      <c r="H6" s="378">
        <v>328881</v>
      </c>
      <c r="I6" s="376">
        <v>551315</v>
      </c>
      <c r="J6" s="376">
        <v>559280</v>
      </c>
      <c r="K6" s="376">
        <v>1200774</v>
      </c>
      <c r="L6" s="376">
        <v>14499054</v>
      </c>
      <c r="M6" s="376">
        <v>7330063</v>
      </c>
      <c r="N6" s="377" t="s">
        <v>400</v>
      </c>
    </row>
    <row r="7" spans="1:14" ht="24.75" customHeight="1">
      <c r="A7" s="380" t="s">
        <v>261</v>
      </c>
      <c r="B7" s="376">
        <v>151361341</v>
      </c>
      <c r="C7" s="376">
        <v>11691771</v>
      </c>
      <c r="D7" s="376">
        <v>183353</v>
      </c>
      <c r="E7" s="376">
        <v>964142</v>
      </c>
      <c r="F7" s="376">
        <v>51488</v>
      </c>
      <c r="G7" s="377">
        <v>549577</v>
      </c>
      <c r="H7" s="378">
        <v>1021259</v>
      </c>
      <c r="I7" s="376">
        <v>642732</v>
      </c>
      <c r="J7" s="376">
        <v>239232</v>
      </c>
      <c r="K7" s="376" t="s">
        <v>375</v>
      </c>
      <c r="L7" s="376">
        <v>14995880</v>
      </c>
      <c r="M7" s="376">
        <v>250174</v>
      </c>
      <c r="N7" s="377" t="s">
        <v>375</v>
      </c>
    </row>
    <row r="8" spans="1:14" ht="24.75" customHeight="1">
      <c r="A8" s="380" t="s">
        <v>262</v>
      </c>
      <c r="B8" s="376">
        <v>112536272</v>
      </c>
      <c r="C8" s="376">
        <v>2135960</v>
      </c>
      <c r="D8" s="376">
        <v>848767</v>
      </c>
      <c r="E8" s="376">
        <v>1548688</v>
      </c>
      <c r="F8" s="376">
        <v>20319</v>
      </c>
      <c r="G8" s="377">
        <v>28641</v>
      </c>
      <c r="H8" s="378">
        <v>257963</v>
      </c>
      <c r="I8" s="376">
        <v>484925</v>
      </c>
      <c r="J8" s="376" t="s">
        <v>364</v>
      </c>
      <c r="K8" s="376" t="s">
        <v>364</v>
      </c>
      <c r="L8" s="376">
        <v>2768834</v>
      </c>
      <c r="M8" s="376">
        <v>8939</v>
      </c>
      <c r="N8" s="377" t="s">
        <v>365</v>
      </c>
    </row>
    <row r="9" spans="1:14" ht="24.75" customHeight="1">
      <c r="A9" s="380" t="s">
        <v>263</v>
      </c>
      <c r="B9" s="376">
        <v>10967683</v>
      </c>
      <c r="C9" s="376">
        <v>597629</v>
      </c>
      <c r="D9" s="382" t="s">
        <v>369</v>
      </c>
      <c r="E9" s="376" t="s">
        <v>364</v>
      </c>
      <c r="F9" s="376">
        <v>22416</v>
      </c>
      <c r="G9" s="377">
        <v>123287</v>
      </c>
      <c r="H9" s="383" t="s">
        <v>369</v>
      </c>
      <c r="I9" s="376">
        <v>525193</v>
      </c>
      <c r="J9" s="376">
        <v>1106898</v>
      </c>
      <c r="K9" s="376" t="s">
        <v>364</v>
      </c>
      <c r="L9" s="376">
        <v>245606</v>
      </c>
      <c r="M9" s="376" t="s">
        <v>364</v>
      </c>
      <c r="N9" s="384" t="s">
        <v>369</v>
      </c>
    </row>
    <row r="10" spans="1:14" ht="24.75" customHeight="1">
      <c r="A10" s="380" t="s">
        <v>264</v>
      </c>
      <c r="B10" s="376">
        <v>40031769</v>
      </c>
      <c r="C10" s="376">
        <v>429056</v>
      </c>
      <c r="D10" s="376" t="s">
        <v>366</v>
      </c>
      <c r="E10" s="376" t="s">
        <v>364</v>
      </c>
      <c r="F10" s="376" t="s">
        <v>364</v>
      </c>
      <c r="G10" s="377">
        <v>47691</v>
      </c>
      <c r="H10" s="378" t="s">
        <v>366</v>
      </c>
      <c r="I10" s="376">
        <v>7661</v>
      </c>
      <c r="J10" s="376">
        <v>1363908</v>
      </c>
      <c r="K10" s="376" t="s">
        <v>364</v>
      </c>
      <c r="L10" s="376">
        <v>920980</v>
      </c>
      <c r="M10" s="376">
        <v>535118</v>
      </c>
      <c r="N10" s="377" t="s">
        <v>366</v>
      </c>
    </row>
    <row r="11" spans="1:14" ht="24.75" customHeight="1">
      <c r="A11" s="380" t="s">
        <v>265</v>
      </c>
      <c r="B11" s="376">
        <v>83569316</v>
      </c>
      <c r="C11" s="376">
        <v>1997235</v>
      </c>
      <c r="D11" s="376" t="s">
        <v>364</v>
      </c>
      <c r="E11" s="376">
        <v>40542</v>
      </c>
      <c r="F11" s="376" t="s">
        <v>364</v>
      </c>
      <c r="G11" s="377" t="s">
        <v>364</v>
      </c>
      <c r="H11" s="378">
        <v>1275538</v>
      </c>
      <c r="I11" s="376">
        <v>624154</v>
      </c>
      <c r="J11" s="376">
        <v>6407670</v>
      </c>
      <c r="K11" s="376" t="s">
        <v>364</v>
      </c>
      <c r="L11" s="376">
        <v>2061888</v>
      </c>
      <c r="M11" s="376" t="s">
        <v>364</v>
      </c>
      <c r="N11" s="377" t="s">
        <v>178</v>
      </c>
    </row>
    <row r="12" spans="1:14" ht="24.75" customHeight="1" thickBot="1">
      <c r="A12" s="385" t="s">
        <v>266</v>
      </c>
      <c r="B12" s="386">
        <v>108341525</v>
      </c>
      <c r="C12" s="386" t="s">
        <v>369</v>
      </c>
      <c r="D12" s="386" t="s">
        <v>369</v>
      </c>
      <c r="E12" s="386" t="s">
        <v>369</v>
      </c>
      <c r="F12" s="386" t="s">
        <v>369</v>
      </c>
      <c r="G12" s="387" t="s">
        <v>369</v>
      </c>
      <c r="H12" s="388" t="s">
        <v>369</v>
      </c>
      <c r="I12" s="386" t="s">
        <v>369</v>
      </c>
      <c r="J12" s="386" t="s">
        <v>369</v>
      </c>
      <c r="K12" s="386" t="s">
        <v>369</v>
      </c>
      <c r="L12" s="386" t="s">
        <v>369</v>
      </c>
      <c r="M12" s="386" t="s">
        <v>369</v>
      </c>
      <c r="N12" s="387" t="s">
        <v>369</v>
      </c>
    </row>
    <row r="13" spans="8:9" ht="16.5" customHeight="1">
      <c r="H13" s="303"/>
      <c r="I13" s="389"/>
    </row>
    <row r="14" ht="5.25" customHeight="1" thickBot="1">
      <c r="M14" s="390"/>
    </row>
    <row r="15" spans="1:13" s="374" customFormat="1" ht="24.75" customHeight="1">
      <c r="A15" s="391"/>
      <c r="B15" s="392" t="s">
        <v>316</v>
      </c>
      <c r="C15" s="393" t="s">
        <v>317</v>
      </c>
      <c r="D15" s="394" t="s">
        <v>318</v>
      </c>
      <c r="E15" s="394" t="s">
        <v>319</v>
      </c>
      <c r="F15" s="394" t="s">
        <v>320</v>
      </c>
      <c r="G15" s="395" t="s">
        <v>321</v>
      </c>
      <c r="H15" s="396" t="s">
        <v>322</v>
      </c>
      <c r="I15" s="397" t="s">
        <v>323</v>
      </c>
      <c r="J15" s="396" t="s">
        <v>324</v>
      </c>
      <c r="K15" s="372" t="s">
        <v>325</v>
      </c>
      <c r="L15" s="394" t="s">
        <v>326</v>
      </c>
      <c r="M15" s="373" t="s">
        <v>327</v>
      </c>
    </row>
    <row r="16" spans="1:14" ht="24.75" customHeight="1">
      <c r="A16" s="375" t="s">
        <v>258</v>
      </c>
      <c r="B16" s="376">
        <v>1600028</v>
      </c>
      <c r="C16" s="376">
        <v>2590437</v>
      </c>
      <c r="D16" s="376">
        <v>675511</v>
      </c>
      <c r="E16" s="376">
        <v>2122988</v>
      </c>
      <c r="F16" s="376">
        <v>5240677</v>
      </c>
      <c r="G16" s="377">
        <v>17797124</v>
      </c>
      <c r="H16" s="378">
        <v>2721945</v>
      </c>
      <c r="I16" s="376">
        <v>146661</v>
      </c>
      <c r="J16" s="376">
        <v>9059500</v>
      </c>
      <c r="K16" s="376">
        <v>1036122</v>
      </c>
      <c r="L16" s="376">
        <v>108226705</v>
      </c>
      <c r="M16" s="377">
        <v>1104246</v>
      </c>
      <c r="N16" s="389"/>
    </row>
    <row r="17" spans="1:14" ht="24.75" customHeight="1">
      <c r="A17" s="380" t="s">
        <v>64</v>
      </c>
      <c r="B17" s="376">
        <v>1903539</v>
      </c>
      <c r="C17" s="376">
        <v>12070153</v>
      </c>
      <c r="D17" s="376">
        <v>1646033</v>
      </c>
      <c r="E17" s="376">
        <v>2090402</v>
      </c>
      <c r="F17" s="376">
        <v>179914</v>
      </c>
      <c r="G17" s="377">
        <v>1121261</v>
      </c>
      <c r="H17" s="378">
        <v>115390</v>
      </c>
      <c r="I17" s="376" t="s">
        <v>369</v>
      </c>
      <c r="J17" s="376">
        <v>491068</v>
      </c>
      <c r="K17" s="376" t="s">
        <v>369</v>
      </c>
      <c r="L17" s="376">
        <v>45778607</v>
      </c>
      <c r="M17" s="377">
        <v>149444</v>
      </c>
      <c r="N17" s="389"/>
    </row>
    <row r="18" spans="1:14" ht="24.75" customHeight="1">
      <c r="A18" s="380" t="s">
        <v>259</v>
      </c>
      <c r="B18" s="376">
        <v>754965</v>
      </c>
      <c r="C18" s="376">
        <v>2833938</v>
      </c>
      <c r="D18" s="376" t="s">
        <v>364</v>
      </c>
      <c r="E18" s="376">
        <v>6458648</v>
      </c>
      <c r="F18" s="376">
        <v>18649162</v>
      </c>
      <c r="G18" s="377">
        <v>11869731</v>
      </c>
      <c r="H18" s="378">
        <v>43830</v>
      </c>
      <c r="I18" s="376" t="s">
        <v>366</v>
      </c>
      <c r="J18" s="376">
        <v>1240106</v>
      </c>
      <c r="K18" s="376" t="s">
        <v>396</v>
      </c>
      <c r="L18" s="376">
        <v>89717192</v>
      </c>
      <c r="M18" s="377">
        <v>152435</v>
      </c>
      <c r="N18" s="389"/>
    </row>
    <row r="19" spans="1:14" ht="24.75" customHeight="1">
      <c r="A19" s="380" t="s">
        <v>260</v>
      </c>
      <c r="B19" s="376">
        <v>3075329</v>
      </c>
      <c r="C19" s="376">
        <v>11901339</v>
      </c>
      <c r="D19" s="376">
        <v>1891632</v>
      </c>
      <c r="E19" s="376">
        <v>7540250</v>
      </c>
      <c r="F19" s="376">
        <v>3298935</v>
      </c>
      <c r="G19" s="377">
        <v>6208377</v>
      </c>
      <c r="H19" s="378" t="s">
        <v>399</v>
      </c>
      <c r="I19" s="376">
        <v>1899563</v>
      </c>
      <c r="J19" s="376">
        <v>5743579</v>
      </c>
      <c r="K19" s="376">
        <v>1646792</v>
      </c>
      <c r="L19" s="376">
        <v>885795271</v>
      </c>
      <c r="M19" s="377">
        <v>5565973</v>
      </c>
      <c r="N19" s="389"/>
    </row>
    <row r="20" spans="1:14" ht="24.75" customHeight="1">
      <c r="A20" s="380" t="s">
        <v>261</v>
      </c>
      <c r="B20" s="376">
        <v>347451</v>
      </c>
      <c r="C20" s="376">
        <v>3629088</v>
      </c>
      <c r="D20" s="376">
        <v>237476</v>
      </c>
      <c r="E20" s="376">
        <v>2344881</v>
      </c>
      <c r="F20" s="376">
        <v>5554393</v>
      </c>
      <c r="G20" s="377">
        <v>3084084</v>
      </c>
      <c r="H20" s="378">
        <v>802626</v>
      </c>
      <c r="I20" s="376" t="s">
        <v>364</v>
      </c>
      <c r="J20" s="376">
        <v>24497210</v>
      </c>
      <c r="K20" s="376" t="s">
        <v>364</v>
      </c>
      <c r="L20" s="376">
        <v>79706503</v>
      </c>
      <c r="M20" s="377">
        <v>137134</v>
      </c>
      <c r="N20" s="389"/>
    </row>
    <row r="21" spans="1:14" ht="24.75" customHeight="1">
      <c r="A21" s="380" t="s">
        <v>262</v>
      </c>
      <c r="B21" s="376">
        <v>753112</v>
      </c>
      <c r="C21" s="376">
        <v>6589949</v>
      </c>
      <c r="D21" s="376">
        <v>2646384</v>
      </c>
      <c r="E21" s="376">
        <v>2750940</v>
      </c>
      <c r="F21" s="376">
        <v>303450</v>
      </c>
      <c r="G21" s="377">
        <v>2871656</v>
      </c>
      <c r="H21" s="378" t="s">
        <v>364</v>
      </c>
      <c r="I21" s="376" t="s">
        <v>365</v>
      </c>
      <c r="J21" s="376">
        <v>852846</v>
      </c>
      <c r="K21" s="376" t="s">
        <v>365</v>
      </c>
      <c r="L21" s="376">
        <v>87028602</v>
      </c>
      <c r="M21" s="377">
        <v>138427</v>
      </c>
      <c r="N21" s="389"/>
    </row>
    <row r="22" spans="1:14" ht="24.75" customHeight="1">
      <c r="A22" s="380" t="s">
        <v>263</v>
      </c>
      <c r="B22" s="376" t="s">
        <v>364</v>
      </c>
      <c r="C22" s="376" t="s">
        <v>364</v>
      </c>
      <c r="D22" s="376" t="s">
        <v>364</v>
      </c>
      <c r="E22" s="376">
        <v>1119551</v>
      </c>
      <c r="F22" s="376">
        <v>564672</v>
      </c>
      <c r="G22" s="377">
        <v>777362</v>
      </c>
      <c r="H22" s="378" t="s">
        <v>364</v>
      </c>
      <c r="I22" s="376" t="s">
        <v>364</v>
      </c>
      <c r="J22" s="376">
        <v>206136</v>
      </c>
      <c r="K22" s="382" t="s">
        <v>369</v>
      </c>
      <c r="L22" s="376">
        <v>4758168</v>
      </c>
      <c r="M22" s="377">
        <v>18120</v>
      </c>
      <c r="N22" s="389"/>
    </row>
    <row r="23" spans="1:14" ht="24.75" customHeight="1">
      <c r="A23" s="380" t="s">
        <v>264</v>
      </c>
      <c r="B23" s="376">
        <v>2266406</v>
      </c>
      <c r="C23" s="376">
        <v>416646</v>
      </c>
      <c r="D23" s="376" t="s">
        <v>364</v>
      </c>
      <c r="E23" s="376">
        <v>174137</v>
      </c>
      <c r="F23" s="376">
        <v>329461</v>
      </c>
      <c r="G23" s="377">
        <v>1064254</v>
      </c>
      <c r="H23" s="378" t="s">
        <v>364</v>
      </c>
      <c r="I23" s="376" t="s">
        <v>366</v>
      </c>
      <c r="J23" s="376">
        <v>192754</v>
      </c>
      <c r="K23" s="376" t="s">
        <v>364</v>
      </c>
      <c r="L23" s="376">
        <v>30951915</v>
      </c>
      <c r="M23" s="377">
        <v>59674</v>
      </c>
      <c r="N23" s="389"/>
    </row>
    <row r="24" spans="1:14" ht="24.75" customHeight="1">
      <c r="A24" s="380" t="s">
        <v>265</v>
      </c>
      <c r="B24" s="376">
        <v>411665</v>
      </c>
      <c r="C24" s="376">
        <v>5061210</v>
      </c>
      <c r="D24" s="376">
        <v>369809</v>
      </c>
      <c r="E24" s="376">
        <v>3949260</v>
      </c>
      <c r="F24" s="376" t="s">
        <v>364</v>
      </c>
      <c r="G24" s="377">
        <v>614332</v>
      </c>
      <c r="H24" s="378">
        <v>1962154</v>
      </c>
      <c r="I24" s="376" t="s">
        <v>364</v>
      </c>
      <c r="J24" s="376">
        <v>336957</v>
      </c>
      <c r="K24" s="376">
        <v>88294</v>
      </c>
      <c r="L24" s="376">
        <v>59381411</v>
      </c>
      <c r="M24" s="377" t="s">
        <v>364</v>
      </c>
      <c r="N24" s="389"/>
    </row>
    <row r="25" spans="1:14" ht="24.75" customHeight="1" thickBot="1">
      <c r="A25" s="385" t="s">
        <v>266</v>
      </c>
      <c r="B25" s="386" t="s">
        <v>369</v>
      </c>
      <c r="C25" s="386" t="s">
        <v>369</v>
      </c>
      <c r="D25" s="386" t="s">
        <v>369</v>
      </c>
      <c r="E25" s="386" t="s">
        <v>369</v>
      </c>
      <c r="F25" s="386" t="s">
        <v>369</v>
      </c>
      <c r="G25" s="387" t="s">
        <v>369</v>
      </c>
      <c r="H25" s="388" t="s">
        <v>369</v>
      </c>
      <c r="I25" s="386" t="s">
        <v>369</v>
      </c>
      <c r="J25" s="386" t="s">
        <v>369</v>
      </c>
      <c r="K25" s="386" t="s">
        <v>369</v>
      </c>
      <c r="L25" s="386" t="s">
        <v>369</v>
      </c>
      <c r="M25" s="387" t="s">
        <v>369</v>
      </c>
      <c r="N25" s="389"/>
    </row>
    <row r="26" spans="1:8" ht="22.5" customHeight="1">
      <c r="A26" s="398" t="s">
        <v>328</v>
      </c>
      <c r="G26" s="389"/>
      <c r="H26" s="389"/>
    </row>
    <row r="27" spans="1:13" ht="22.5" customHeight="1">
      <c r="A27" s="366" t="s">
        <v>406</v>
      </c>
      <c r="D27" s="390"/>
      <c r="E27" s="390"/>
      <c r="F27" s="390"/>
      <c r="G27" s="390"/>
      <c r="H27" s="303"/>
      <c r="I27" s="390"/>
      <c r="J27" s="390"/>
      <c r="K27" s="390"/>
      <c r="L27" s="390"/>
      <c r="M27" s="390"/>
    </row>
    <row r="28" spans="4:13" ht="22.5" customHeight="1">
      <c r="D28" s="390"/>
      <c r="E28" s="390"/>
      <c r="F28" s="390"/>
      <c r="G28" s="390"/>
      <c r="H28" s="303"/>
      <c r="I28" s="390"/>
      <c r="J28" s="390"/>
      <c r="K28" s="390"/>
      <c r="L28" s="390"/>
      <c r="M28" s="390"/>
    </row>
    <row r="29" ht="22.5" customHeight="1">
      <c r="B29" s="362"/>
    </row>
  </sheetData>
  <sheetProtection/>
  <printOptions/>
  <pageMargins left="0.7874015748031497" right="0.57" top="0.984251968503937" bottom="0.984251968503937" header="0.5118110236220472" footer="0.5118110236220472"/>
  <pageSetup firstPageNumber="10" useFirstPageNumber="1" horizontalDpi="600" verticalDpi="600" orientation="portrait" paperSize="9" scale="85" r:id="rId1"/>
  <headerFooter alignWithMargins="0">
    <oddFooter>&amp;C- &amp;P -</oddFooter>
  </headerFooter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単位換算　面積の換算</dc:title>
  <dc:subject/>
  <dc:creator/>
  <cp:keywords/>
  <dc:description/>
  <cp:lastModifiedBy>mizukoshi.rie01</cp:lastModifiedBy>
  <cp:lastPrinted>2014-04-18T00:40:22Z</cp:lastPrinted>
  <dcterms:created xsi:type="dcterms:W3CDTF">2001-12-03T01:12:48Z</dcterms:created>
  <dcterms:modified xsi:type="dcterms:W3CDTF">2014-04-18T00:43:04Z</dcterms:modified>
  <cp:category/>
  <cp:version/>
  <cp:contentType/>
  <cp:contentStatus/>
</cp:coreProperties>
</file>